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615" activeTab="1"/>
  </bookViews>
  <sheets>
    <sheet name="封面" sheetId="1" r:id="rId1"/>
    <sheet name="1" sheetId="2" r:id="rId2"/>
    <sheet name="2" sheetId="3" r:id="rId3"/>
    <sheet name="3" sheetId="13" r:id="rId4"/>
    <sheet name="4" sheetId="12" r:id="rId5"/>
    <sheet name="5" sheetId="11" r:id="rId6"/>
    <sheet name="6" sheetId="14" r:id="rId7"/>
    <sheet name="7" sheetId="17" r:id="rId8"/>
    <sheet name="8" sheetId="16" r:id="rId9"/>
    <sheet name="9" sheetId="15" r:id="rId10"/>
    <sheet name="10" sheetId="4" r:id="rId11"/>
    <sheet name="11" sheetId="5" r:id="rId12"/>
    <sheet name="12" sheetId="19" r:id="rId13"/>
    <sheet name="13" sheetId="22" r:id="rId14"/>
    <sheet name="14" sheetId="21" r:id="rId15"/>
    <sheet name="15" sheetId="20" r:id="rId16"/>
    <sheet name="16" sheetId="18" r:id="rId17"/>
    <sheet name="17" sheetId="23" r:id="rId18"/>
    <sheet name="18" sheetId="24" r:id="rId19"/>
    <sheet name="19" sheetId="28" r:id="rId20"/>
    <sheet name="20" sheetId="27" r:id="rId21"/>
    <sheet name="21" sheetId="26" r:id="rId22"/>
    <sheet name="22" sheetId="25" r:id="rId23"/>
    <sheet name="23" sheetId="6" r:id="rId24"/>
    <sheet name="24" sheetId="7" r:id="rId25"/>
    <sheet name="25" sheetId="8" r:id="rId26"/>
    <sheet name="26" sheetId="9" r:id="rId27"/>
    <sheet name="27" sheetId="10" r:id="rId28"/>
  </sheets>
  <externalReferences>
    <externalReference r:id="rId29"/>
    <externalReference r:id="rId30"/>
    <externalReference r:id="rId31"/>
  </externalReferences>
  <definedNames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0">封面!$A$1:$B$30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/>
</workbook>
</file>

<file path=xl/calcChain.xml><?xml version="1.0" encoding="utf-8"?>
<calcChain xmlns="http://schemas.openxmlformats.org/spreadsheetml/2006/main">
  <c r="D10" i="15"/>
  <c r="B9"/>
  <c r="D9"/>
  <c r="B8"/>
  <c r="C8"/>
  <c r="D8"/>
  <c r="D7"/>
  <c r="D6"/>
  <c r="B5"/>
  <c r="C5"/>
  <c r="D5"/>
  <c r="D20" i="23"/>
  <c r="D17"/>
  <c r="D8"/>
  <c r="D7"/>
  <c r="D6"/>
  <c r="D5"/>
  <c r="C9" i="26"/>
  <c r="B9"/>
  <c r="C11"/>
  <c r="B11"/>
  <c r="C5"/>
  <c r="B5"/>
  <c r="D28" i="24"/>
  <c r="C28"/>
  <c r="B28"/>
  <c r="B14" i="28"/>
  <c r="D12" i="25"/>
  <c r="D11"/>
  <c r="B10"/>
  <c r="C10"/>
  <c r="D10"/>
  <c r="D9"/>
  <c r="D8"/>
  <c r="D7"/>
  <c r="D6"/>
  <c r="B5"/>
  <c r="C5"/>
  <c r="D5"/>
  <c r="D15" i="26"/>
  <c r="D14"/>
  <c r="D13"/>
  <c r="D12"/>
  <c r="D11"/>
  <c r="D9"/>
  <c r="D8"/>
  <c r="D7"/>
  <c r="D6"/>
  <c r="D5"/>
  <c r="B13" i="27"/>
  <c r="C13"/>
  <c r="D13"/>
  <c r="D10"/>
  <c r="D9"/>
  <c r="C14" i="28"/>
  <c r="D14"/>
  <c r="D10"/>
  <c r="D9"/>
  <c r="C31" i="24"/>
  <c r="B31"/>
  <c r="D31"/>
  <c r="D30"/>
  <c r="D27"/>
  <c r="B9" i="18"/>
  <c r="B12"/>
  <c r="C9"/>
  <c r="D12"/>
  <c r="D9"/>
  <c r="D8"/>
  <c r="D13" i="20"/>
  <c r="D10"/>
  <c r="D5"/>
  <c r="B16" i="22"/>
  <c r="B18"/>
  <c r="B24"/>
  <c r="C13"/>
  <c r="C15"/>
  <c r="C16"/>
  <c r="C18"/>
  <c r="C24"/>
  <c r="D24"/>
  <c r="D21"/>
  <c r="D18"/>
  <c r="D16"/>
  <c r="D15"/>
  <c r="D14"/>
  <c r="D13"/>
  <c r="D8"/>
  <c r="C22" i="19"/>
  <c r="C30"/>
  <c r="D30"/>
  <c r="B22"/>
  <c r="D22"/>
  <c r="D19"/>
  <c r="D16"/>
  <c r="D15"/>
  <c r="D14"/>
  <c r="D13"/>
  <c r="D11"/>
  <c r="D10"/>
  <c r="D9"/>
  <c r="D6"/>
  <c r="B5"/>
  <c r="C5"/>
  <c r="D5"/>
  <c r="D7" i="14"/>
  <c r="B6"/>
  <c r="B11"/>
  <c r="B22"/>
  <c r="B27"/>
  <c r="B26"/>
  <c r="B30"/>
  <c r="B32"/>
  <c r="B35"/>
  <c r="B38"/>
  <c r="B5"/>
  <c r="C6"/>
  <c r="C11"/>
  <c r="C22"/>
  <c r="C27"/>
  <c r="C26"/>
  <c r="C30"/>
  <c r="C32"/>
  <c r="C35"/>
  <c r="C38"/>
  <c r="C5"/>
  <c r="D5"/>
  <c r="D39"/>
  <c r="D38"/>
  <c r="D37"/>
  <c r="D36"/>
  <c r="D35"/>
  <c r="D34"/>
  <c r="D32"/>
  <c r="D31"/>
  <c r="D30"/>
  <c r="D28"/>
  <c r="D27"/>
  <c r="D26"/>
  <c r="D25"/>
  <c r="D24"/>
  <c r="D22"/>
  <c r="D21"/>
  <c r="D20"/>
  <c r="D19"/>
  <c r="D18"/>
  <c r="D17"/>
  <c r="D16"/>
  <c r="D15"/>
  <c r="D14"/>
  <c r="D13"/>
  <c r="D12"/>
  <c r="D11"/>
  <c r="D10"/>
  <c r="D9"/>
  <c r="D8"/>
  <c r="D6"/>
  <c r="B16" i="11"/>
  <c r="B19"/>
  <c r="B5"/>
  <c r="C6"/>
  <c r="C7"/>
  <c r="C8"/>
  <c r="C9"/>
  <c r="C10"/>
  <c r="C11"/>
  <c r="C12"/>
  <c r="C13"/>
  <c r="C14"/>
  <c r="C15"/>
  <c r="C16"/>
  <c r="C17"/>
  <c r="C18"/>
  <c r="C19"/>
  <c r="C20"/>
  <c r="C5"/>
  <c r="D5"/>
  <c r="D20"/>
  <c r="D19"/>
  <c r="D16"/>
  <c r="D15"/>
  <c r="D14"/>
  <c r="D12"/>
  <c r="D11"/>
  <c r="D10"/>
  <c r="D8"/>
  <c r="D7"/>
  <c r="D6"/>
  <c r="B379" i="12"/>
  <c r="B393"/>
  <c r="C379"/>
  <c r="C393"/>
  <c r="D393"/>
  <c r="D384"/>
  <c r="D379"/>
  <c r="B6"/>
  <c r="B12"/>
  <c r="B17"/>
  <c r="B23"/>
  <c r="B27"/>
  <c r="B32"/>
  <c r="B39"/>
  <c r="B41"/>
  <c r="B45"/>
  <c r="B49"/>
  <c r="B53"/>
  <c r="B57"/>
  <c r="B61"/>
  <c r="B64"/>
  <c r="B69"/>
  <c r="B73"/>
  <c r="B77"/>
  <c r="B82"/>
  <c r="B88"/>
  <c r="B93"/>
  <c r="B5"/>
  <c r="B96"/>
  <c r="B98"/>
  <c r="B95"/>
  <c r="B103"/>
  <c r="B105"/>
  <c r="B113"/>
  <c r="B120"/>
  <c r="B111"/>
  <c r="B102"/>
  <c r="B124"/>
  <c r="B126"/>
  <c r="B132"/>
  <c r="B134"/>
  <c r="B136"/>
  <c r="B138"/>
  <c r="B141"/>
  <c r="B143"/>
  <c r="B123"/>
  <c r="B146"/>
  <c r="B149"/>
  <c r="B152"/>
  <c r="B154"/>
  <c r="B157"/>
  <c r="B145"/>
  <c r="B160"/>
  <c r="B168"/>
  <c r="B171"/>
  <c r="B175"/>
  <c r="B159"/>
  <c r="B181"/>
  <c r="B188"/>
  <c r="B198"/>
  <c r="B199"/>
  <c r="B193"/>
  <c r="B200"/>
  <c r="B202"/>
  <c r="B206"/>
  <c r="B209"/>
  <c r="B214"/>
  <c r="B220"/>
  <c r="B224"/>
  <c r="B227"/>
  <c r="B229"/>
  <c r="B232"/>
  <c r="B234"/>
  <c r="B239"/>
  <c r="B180"/>
  <c r="B242"/>
  <c r="B246"/>
  <c r="B251"/>
  <c r="B254"/>
  <c r="B261"/>
  <c r="B265"/>
  <c r="B268"/>
  <c r="B272"/>
  <c r="B270"/>
  <c r="B241"/>
  <c r="B275"/>
  <c r="B278"/>
  <c r="B274"/>
  <c r="B281"/>
  <c r="B286"/>
  <c r="B280"/>
  <c r="B290"/>
  <c r="B301"/>
  <c r="B307"/>
  <c r="B315"/>
  <c r="B318"/>
  <c r="B322"/>
  <c r="B320"/>
  <c r="B289"/>
  <c r="B325"/>
  <c r="B324"/>
  <c r="B331"/>
  <c r="B330"/>
  <c r="B329"/>
  <c r="B333"/>
  <c r="B336"/>
  <c r="B332"/>
  <c r="B340"/>
  <c r="B346"/>
  <c r="B339"/>
  <c r="B355"/>
  <c r="B354"/>
  <c r="B358"/>
  <c r="B364"/>
  <c r="B367"/>
  <c r="B357"/>
  <c r="B370"/>
  <c r="B374"/>
  <c r="B373"/>
  <c r="B377"/>
  <c r="C6"/>
  <c r="C12"/>
  <c r="C17"/>
  <c r="C23"/>
  <c r="C27"/>
  <c r="C32"/>
  <c r="C39"/>
  <c r="C41"/>
  <c r="C45"/>
  <c r="C49"/>
  <c r="C53"/>
  <c r="C57"/>
  <c r="C61"/>
  <c r="C64"/>
  <c r="C69"/>
  <c r="C73"/>
  <c r="C77"/>
  <c r="C82"/>
  <c r="C88"/>
  <c r="C93"/>
  <c r="C5"/>
  <c r="C96"/>
  <c r="C98"/>
  <c r="C95"/>
  <c r="C103"/>
  <c r="C107"/>
  <c r="C105"/>
  <c r="C113"/>
  <c r="C120"/>
  <c r="C111"/>
  <c r="C102"/>
  <c r="C124"/>
  <c r="C126"/>
  <c r="C132"/>
  <c r="C134"/>
  <c r="C136"/>
  <c r="C138"/>
  <c r="C142"/>
  <c r="C141"/>
  <c r="C143"/>
  <c r="C123"/>
  <c r="C146"/>
  <c r="C149"/>
  <c r="C152"/>
  <c r="C154"/>
  <c r="C158"/>
  <c r="C157"/>
  <c r="C145"/>
  <c r="C160"/>
  <c r="C168"/>
  <c r="C171"/>
  <c r="C175"/>
  <c r="C159"/>
  <c r="C181"/>
  <c r="C188"/>
  <c r="C198"/>
  <c r="C199"/>
  <c r="C193"/>
  <c r="C200"/>
  <c r="C202"/>
  <c r="C206"/>
  <c r="C209"/>
  <c r="C214"/>
  <c r="C220"/>
  <c r="C224"/>
  <c r="C227"/>
  <c r="C229"/>
  <c r="C232"/>
  <c r="C234"/>
  <c r="C239"/>
  <c r="C180"/>
  <c r="C242"/>
  <c r="C246"/>
  <c r="C251"/>
  <c r="C254"/>
  <c r="C261"/>
  <c r="C265"/>
  <c r="C268"/>
  <c r="C272"/>
  <c r="C241"/>
  <c r="C275"/>
  <c r="C278"/>
  <c r="C274"/>
  <c r="C281"/>
  <c r="C286"/>
  <c r="C280"/>
  <c r="C290"/>
  <c r="C301"/>
  <c r="C307"/>
  <c r="C315"/>
  <c r="C318"/>
  <c r="C323"/>
  <c r="C322"/>
  <c r="C320"/>
  <c r="C289"/>
  <c r="C325"/>
  <c r="C324"/>
  <c r="C331"/>
  <c r="C330"/>
  <c r="C329"/>
  <c r="C333"/>
  <c r="C336"/>
  <c r="C332"/>
  <c r="C340"/>
  <c r="C346"/>
  <c r="C339"/>
  <c r="C355"/>
  <c r="C354"/>
  <c r="C363"/>
  <c r="C358"/>
  <c r="C365"/>
  <c r="C364"/>
  <c r="C367"/>
  <c r="C357"/>
  <c r="C371"/>
  <c r="C370"/>
  <c r="C375"/>
  <c r="C374"/>
  <c r="C373"/>
  <c r="C377"/>
  <c r="D377"/>
  <c r="D376"/>
  <c r="D375"/>
  <c r="D374"/>
  <c r="D373"/>
  <c r="D372"/>
  <c r="D371"/>
  <c r="D370"/>
  <c r="D369"/>
  <c r="D366"/>
  <c r="D365"/>
  <c r="D364"/>
  <c r="D363"/>
  <c r="D362"/>
  <c r="D361"/>
  <c r="D360"/>
  <c r="D359"/>
  <c r="D358"/>
  <c r="D357"/>
  <c r="D356"/>
  <c r="D355"/>
  <c r="D354"/>
  <c r="D350"/>
  <c r="D349"/>
  <c r="D348"/>
  <c r="D347"/>
  <c r="D346"/>
  <c r="D345"/>
  <c r="D344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6"/>
  <c r="D315"/>
  <c r="D313"/>
  <c r="D312"/>
  <c r="D311"/>
  <c r="D310"/>
  <c r="D309"/>
  <c r="D308"/>
  <c r="D307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3"/>
  <c r="D282"/>
  <c r="D281"/>
  <c r="D280"/>
  <c r="D279"/>
  <c r="D278"/>
  <c r="D277"/>
  <c r="D276"/>
  <c r="D275"/>
  <c r="D274"/>
  <c r="D273"/>
  <c r="D272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8"/>
  <c r="D216"/>
  <c r="D215"/>
  <c r="D214"/>
  <c r="D213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3"/>
  <c r="D162"/>
  <c r="D161"/>
  <c r="D160"/>
  <c r="D159"/>
  <c r="D158"/>
  <c r="D157"/>
  <c r="D156"/>
  <c r="D155"/>
  <c r="D154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1"/>
  <c r="D120"/>
  <c r="D119"/>
  <c r="D118"/>
  <c r="D117"/>
  <c r="D116"/>
  <c r="D115"/>
  <c r="D114"/>
  <c r="D113"/>
  <c r="D112"/>
  <c r="D111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B5" i="13" l="1"/>
  <c r="B22"/>
  <c r="B31"/>
  <c r="B34"/>
  <c r="B40"/>
  <c r="B33"/>
  <c r="B44"/>
  <c r="C5"/>
  <c r="C22"/>
  <c r="C31"/>
  <c r="C36"/>
  <c r="C34"/>
  <c r="C33"/>
  <c r="C44"/>
  <c r="D44"/>
  <c r="D41"/>
  <c r="D40"/>
  <c r="D36"/>
  <c r="D35"/>
  <c r="D34"/>
  <c r="D33"/>
  <c r="D31"/>
  <c r="D30"/>
  <c r="D25"/>
  <c r="D24"/>
  <c r="D23"/>
  <c r="D22"/>
  <c r="D20"/>
  <c r="D19"/>
  <c r="D18"/>
  <c r="D17"/>
  <c r="D16"/>
  <c r="D15"/>
  <c r="D14"/>
  <c r="D13"/>
  <c r="D12"/>
  <c r="D11"/>
  <c r="D10"/>
  <c r="D8"/>
  <c r="D6"/>
  <c r="D5"/>
  <c r="C12" i="10" l="1"/>
  <c r="C12" i="8"/>
  <c r="C12" i="6"/>
  <c r="C15" i="5"/>
  <c r="C13"/>
  <c r="C22" i="4"/>
  <c r="B22"/>
  <c r="C5"/>
  <c r="B5"/>
  <c r="B16" i="5"/>
  <c r="B18"/>
  <c r="B24"/>
  <c r="C16"/>
  <c r="C18"/>
  <c r="C24"/>
  <c r="D24"/>
  <c r="D21"/>
  <c r="D18"/>
  <c r="D16"/>
  <c r="D15"/>
  <c r="D14"/>
  <c r="D13"/>
  <c r="D8"/>
  <c r="C30" i="4"/>
  <c r="D30"/>
  <c r="D22"/>
  <c r="D19"/>
  <c r="D16"/>
  <c r="D15"/>
  <c r="D14"/>
  <c r="D13"/>
  <c r="D11"/>
  <c r="D10"/>
  <c r="D9"/>
  <c r="D6"/>
  <c r="D5"/>
  <c r="D28" i="3"/>
  <c r="B29"/>
  <c r="B45"/>
  <c r="C29"/>
  <c r="C45"/>
  <c r="D45"/>
  <c r="D36"/>
  <c r="D29"/>
  <c r="D27"/>
  <c r="D26"/>
  <c r="D25"/>
  <c r="D24"/>
  <c r="D23"/>
  <c r="D21"/>
  <c r="D18"/>
  <c r="D17"/>
  <c r="D16"/>
  <c r="D15"/>
  <c r="D14"/>
  <c r="D13"/>
  <c r="D12"/>
  <c r="D11"/>
  <c r="D10"/>
  <c r="D9"/>
  <c r="D8"/>
  <c r="D7"/>
  <c r="D5"/>
  <c r="B40" i="2"/>
  <c r="C36"/>
  <c r="B5"/>
  <c r="B22"/>
  <c r="B31"/>
  <c r="B34"/>
  <c r="B33"/>
  <c r="B44"/>
  <c r="C5"/>
  <c r="C22"/>
  <c r="C31"/>
  <c r="C34"/>
  <c r="C33"/>
  <c r="C44"/>
  <c r="D44"/>
  <c r="D41"/>
  <c r="D40"/>
  <c r="D36"/>
  <c r="D35"/>
  <c r="D34"/>
  <c r="D33"/>
  <c r="D31"/>
  <c r="D30"/>
  <c r="D25"/>
  <c r="D24"/>
  <c r="D23"/>
  <c r="D22"/>
  <c r="D20"/>
  <c r="D19"/>
  <c r="D18"/>
  <c r="D17"/>
  <c r="D16"/>
  <c r="D15"/>
  <c r="D14"/>
  <c r="D13"/>
  <c r="D12"/>
  <c r="D11"/>
  <c r="D10"/>
  <c r="D8"/>
  <c r="D6"/>
  <c r="D5"/>
</calcChain>
</file>

<file path=xl/sharedStrings.xml><?xml version="1.0" encoding="utf-8"?>
<sst xmlns="http://schemas.openxmlformats.org/spreadsheetml/2006/main" count="1147" uniqueCount="799">
  <si>
    <t>附件1：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</si>
  <si>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</si>
  <si>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</si>
  <si>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</si>
  <si>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</si>
  <si>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</si>
  <si>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</si>
  <si>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</si>
  <si>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</si>
  <si>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</si>
  <si>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</si>
  <si>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</si>
  <si>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</si>
  <si>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</si>
  <si>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</si>
  <si>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</si>
  <si>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16、</t>
  </si>
  <si>
    <t>17、</t>
  </si>
  <si>
    <t>18、</t>
  </si>
  <si>
    <t>20、</t>
  </si>
  <si>
    <t>21、</t>
  </si>
  <si>
    <t>22、</t>
  </si>
  <si>
    <t>23、</t>
  </si>
  <si>
    <t>24、</t>
  </si>
  <si>
    <t>25、</t>
  </si>
  <si>
    <t>26、</t>
  </si>
  <si>
    <t>27、</t>
  </si>
  <si>
    <t>单位：万元</t>
    <phoneticPr fontId="9" type="noConversion"/>
  </si>
  <si>
    <t>收入项目</t>
    <phoneticPr fontId="9" type="noConversion"/>
  </si>
  <si>
    <t>当年预算数</t>
    <phoneticPr fontId="9" type="noConversion"/>
  </si>
  <si>
    <t>上年执行数</t>
    <phoneticPr fontId="9" type="noConversion"/>
  </si>
  <si>
    <t>当年预算数为上年执行数的％</t>
    <phoneticPr fontId="9" type="noConversion"/>
  </si>
  <si>
    <t>一、税收收入</t>
  </si>
  <si>
    <t xml:space="preserve">    增值税</t>
  </si>
  <si>
    <t xml:space="preserve">    消费税</t>
    <phoneticPr fontId="9" type="noConversion"/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</si>
  <si>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</si>
  <si>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</si>
  <si>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</si>
  <si>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</si>
  <si>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</si>
  <si>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</si>
  <si>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</si>
  <si>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</si>
  <si>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</si>
  <si>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</si>
  <si>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</si>
  <si>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</si>
  <si>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环保税</t>
    <phoneticPr fontId="9" type="noConversion"/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</si>
  <si>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</si>
  <si>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</si>
  <si>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</si>
  <si>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</si>
  <si>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</si>
  <si>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</si>
  <si>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</si>
  <si>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</si>
  <si>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</si>
  <si>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</si>
  <si>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  <phoneticPr fontId="9" type="noConversion"/>
  </si>
  <si>
    <t>四、债务收入</t>
    <phoneticPr fontId="9" type="noConversion"/>
  </si>
  <si>
    <t>五、转移性收入</t>
    <phoneticPr fontId="9" type="noConversion"/>
  </si>
  <si>
    <t xml:space="preserve">   上级补助收入</t>
    <phoneticPr fontId="9" type="noConversion"/>
  </si>
  <si>
    <t xml:space="preserve">      返还性收入</t>
    <phoneticPr fontId="9" type="noConversion"/>
  </si>
  <si>
    <t xml:space="preserve">      一般性转移支付收入</t>
    <phoneticPr fontId="9" type="noConversion"/>
  </si>
  <si>
    <t xml:space="preserve">      专项转移支付收入</t>
    <phoneticPr fontId="9" type="noConversion"/>
  </si>
  <si>
    <t xml:space="preserve">   上解收入</t>
    <phoneticPr fontId="9" type="noConversion"/>
  </si>
  <si>
    <t xml:space="preserve">   上年结余收入</t>
    <phoneticPr fontId="9" type="noConversion"/>
  </si>
  <si>
    <t xml:space="preserve">   调入资金</t>
    <phoneticPr fontId="9" type="noConversion"/>
  </si>
  <si>
    <t xml:space="preserve">   调入预算稳定调节基金</t>
    <phoneticPr fontId="9" type="noConversion"/>
  </si>
  <si>
    <t xml:space="preserve">   债券转贷收入</t>
    <phoneticPr fontId="9" type="noConversion"/>
  </si>
  <si>
    <t xml:space="preserve">   接收其他地区援助收入</t>
    <phoneticPr fontId="9" type="noConversion"/>
  </si>
  <si>
    <t>收入合计</t>
    <phoneticPr fontId="9" type="noConversion"/>
  </si>
  <si>
    <t>收入合计</t>
  </si>
  <si>
    <t>2022年度一般公共预算收入预算表</t>
    <phoneticPr fontId="9" type="noConversion"/>
  </si>
  <si>
    <t>支出项目</t>
    <phoneticPr fontId="9" type="noConversion"/>
  </si>
  <si>
    <t>上年预算数</t>
    <phoneticPr fontId="9" type="noConversion"/>
  </si>
  <si>
    <t>当年预算数为上年预算数的％</t>
    <phoneticPr fontId="9" type="noConversion"/>
  </si>
  <si>
    <t>一、一般公共服务支出</t>
  </si>
  <si>
    <t>二、外交支出</t>
  </si>
  <si>
    <t>三、公共安全支出</t>
    <phoneticPr fontId="9" type="noConversion"/>
  </si>
  <si>
    <t>四、教育支出</t>
    <phoneticPr fontId="9" type="noConversion"/>
  </si>
  <si>
    <t>五、科学技术支出</t>
    <phoneticPr fontId="9" type="noConversion"/>
  </si>
  <si>
    <t>六、文化旅游体育与传媒支出</t>
    <phoneticPr fontId="9" type="noConversion"/>
  </si>
  <si>
    <t>七、社会保障和就业支出</t>
    <phoneticPr fontId="9" type="noConversion"/>
  </si>
  <si>
    <t>八、卫生健康支出</t>
    <phoneticPr fontId="9" type="noConversion"/>
  </si>
  <si>
    <t>九、节能环保支出</t>
    <phoneticPr fontId="9" type="noConversion"/>
  </si>
  <si>
    <t>十、城乡社区支出</t>
    <phoneticPr fontId="9" type="noConversion"/>
  </si>
  <si>
    <t>十一、农林水支出</t>
    <phoneticPr fontId="9" type="noConversion"/>
  </si>
  <si>
    <t>十二、交通运输支出</t>
    <phoneticPr fontId="9" type="noConversion"/>
  </si>
  <si>
    <t>十三、资源勘探工业信息等支出</t>
    <phoneticPr fontId="9" type="noConversion"/>
  </si>
  <si>
    <t>十四、商业服务业等支出</t>
    <phoneticPr fontId="9" type="noConversion"/>
  </si>
  <si>
    <t>十五、金融支出</t>
    <phoneticPr fontId="9" type="noConversion"/>
  </si>
  <si>
    <t>十六、援助其他地区支出</t>
    <phoneticPr fontId="9" type="noConversion"/>
  </si>
  <si>
    <t>十七、自然资源海洋气象等支出</t>
    <phoneticPr fontId="9" type="noConversion"/>
  </si>
  <si>
    <t>十八、住房保障支出</t>
    <phoneticPr fontId="9" type="noConversion"/>
  </si>
  <si>
    <t>十九、粮油物资储备支出</t>
    <phoneticPr fontId="9" type="noConversion"/>
  </si>
  <si>
    <t>二十、灾害防治及应急管理支出</t>
    <phoneticPr fontId="9" type="noConversion"/>
  </si>
  <si>
    <t>二十一、预备费</t>
    <phoneticPr fontId="9" type="noConversion"/>
  </si>
  <si>
    <t>二十二、其他支出</t>
    <phoneticPr fontId="9" type="noConversion"/>
  </si>
  <si>
    <t>二十三、债务付息支出</t>
    <phoneticPr fontId="9" type="noConversion"/>
  </si>
  <si>
    <t>二十四、债务发行费用支出</t>
    <phoneticPr fontId="9" type="noConversion"/>
  </si>
  <si>
    <t>支出小计</t>
    <phoneticPr fontId="9" type="noConversion"/>
  </si>
  <si>
    <t>债务还本支出</t>
    <phoneticPr fontId="9" type="noConversion"/>
  </si>
  <si>
    <t>转移性支出</t>
  </si>
  <si>
    <t xml:space="preserve">   补助下级支出</t>
    <phoneticPr fontId="9" type="noConversion"/>
  </si>
  <si>
    <t xml:space="preserve">       返还性支出</t>
    <phoneticPr fontId="9" type="noConversion"/>
  </si>
  <si>
    <t xml:space="preserve">       一般性转移支付支出</t>
    <phoneticPr fontId="9" type="noConversion"/>
  </si>
  <si>
    <t xml:space="preserve">       专项转移支付支出</t>
    <phoneticPr fontId="9" type="noConversion"/>
  </si>
  <si>
    <t xml:space="preserve">   上解支出</t>
    <phoneticPr fontId="9" type="noConversion"/>
  </si>
  <si>
    <t xml:space="preserve">   援助其他地区支出</t>
    <phoneticPr fontId="9" type="noConversion"/>
  </si>
  <si>
    <t xml:space="preserve">   债务转贷支出</t>
    <phoneticPr fontId="9" type="noConversion"/>
  </si>
  <si>
    <t xml:space="preserve">   增设预算周转金</t>
    <phoneticPr fontId="9" type="noConversion"/>
  </si>
  <si>
    <t xml:space="preserve">   拨付国债转贷资金数</t>
    <phoneticPr fontId="9" type="noConversion"/>
  </si>
  <si>
    <t xml:space="preserve">   国债转贷资金结余</t>
    <phoneticPr fontId="9" type="noConversion"/>
  </si>
  <si>
    <t xml:space="preserve">   安排预算稳定调节基金</t>
    <phoneticPr fontId="9" type="noConversion"/>
  </si>
  <si>
    <t xml:space="preserve">   调出资金</t>
    <phoneticPr fontId="9" type="noConversion"/>
  </si>
  <si>
    <t xml:space="preserve">   年终结余</t>
    <phoneticPr fontId="9" type="noConversion"/>
  </si>
  <si>
    <t>支出合计</t>
    <phoneticPr fontId="9" type="noConversion"/>
  </si>
  <si>
    <r>
      <t>202</t>
    </r>
    <r>
      <rPr>
        <b/>
        <sz val="16"/>
        <color indexed="8"/>
        <rFont val="宋体"/>
        <family val="3"/>
        <charset val="134"/>
      </rPr>
      <t>2年度一般公共预算支出预算表</t>
    </r>
    <phoneticPr fontId="9" type="noConversion"/>
  </si>
  <si>
    <t> 单位：万元</t>
  </si>
  <si>
    <t>项      目</t>
  </si>
  <si>
    <t>非税收入</t>
    <phoneticPr fontId="9" type="noConversion"/>
  </si>
  <si>
    <t xml:space="preserve">   政府性基金收入</t>
    <phoneticPr fontId="9" type="noConversion"/>
  </si>
  <si>
    <t xml:space="preserve">      港口建设费收入</t>
    <phoneticPr fontId="9" type="noConversion"/>
  </si>
  <si>
    <t xml:space="preserve">      国家电影事业发展专项资金收入</t>
    <phoneticPr fontId="9" type="noConversion"/>
  </si>
  <si>
    <t xml:space="preserve">      国有土地收益基金收入</t>
    <phoneticPr fontId="9" type="noConversion"/>
  </si>
  <si>
    <t xml:space="preserve">      农业土地开发资金收入</t>
    <phoneticPr fontId="9" type="noConversion"/>
  </si>
  <si>
    <t xml:space="preserve">      国有土地使用权出让收入</t>
    <phoneticPr fontId="9" type="noConversion"/>
  </si>
  <si>
    <t xml:space="preserve">      大中型水库库区基金收入</t>
    <phoneticPr fontId="9" type="noConversion"/>
  </si>
  <si>
    <t xml:space="preserve">      彩票公益金收入</t>
    <phoneticPr fontId="9" type="noConversion"/>
  </si>
  <si>
    <t xml:space="preserve">   其中：福利彩票公益金收入</t>
    <phoneticPr fontId="9" type="noConversion"/>
  </si>
  <si>
    <t xml:space="preserve">         体育彩票公益金收入</t>
    <phoneticPr fontId="9" type="noConversion"/>
  </si>
  <si>
    <t xml:space="preserve">      城市基础设施配套费收入</t>
    <phoneticPr fontId="9" type="noConversion"/>
  </si>
  <si>
    <t xml:space="preserve">      小型水库移民扶助基金收入</t>
    <phoneticPr fontId="9" type="noConversion"/>
  </si>
  <si>
    <t xml:space="preserve">      国家重大水利工程建设基金收入</t>
    <phoneticPr fontId="9" type="noConversion"/>
  </si>
  <si>
    <t xml:space="preserve">      污水处理费收入</t>
    <phoneticPr fontId="9" type="noConversion"/>
  </si>
  <si>
    <t xml:space="preserve">      彩票发行机构和彩票销售机构的业务费用</t>
    <phoneticPr fontId="9" type="noConversion"/>
  </si>
  <si>
    <t xml:space="preserve">      其他政府性基金收入</t>
    <phoneticPr fontId="9" type="noConversion"/>
  </si>
  <si>
    <t>本年收入小计</t>
    <phoneticPr fontId="9" type="noConversion"/>
  </si>
  <si>
    <t>债务收入</t>
  </si>
  <si>
    <t>转移性收入</t>
  </si>
  <si>
    <t xml:space="preserve">      上级补助收入</t>
    <phoneticPr fontId="9" type="noConversion"/>
  </si>
  <si>
    <t xml:space="preserve">      下级上解收入</t>
    <phoneticPr fontId="9" type="noConversion"/>
  </si>
  <si>
    <t xml:space="preserve">      上年结余收入</t>
    <phoneticPr fontId="9" type="noConversion"/>
  </si>
  <si>
    <t xml:space="preserve">      调入资金</t>
    <phoneticPr fontId="9" type="noConversion"/>
  </si>
  <si>
    <t xml:space="preserve">      债务转贷收入 </t>
    <phoneticPr fontId="9" type="noConversion"/>
  </si>
  <si>
    <t>当年预算数</t>
    <phoneticPr fontId="16" type="noConversion"/>
  </si>
  <si>
    <t>上年调整后预算数</t>
    <phoneticPr fontId="16" type="noConversion"/>
  </si>
  <si>
    <t>一、文化体育与传媒支出</t>
  </si>
  <si>
    <t>二、社会保障和就业支出</t>
  </si>
  <si>
    <t>三、节能环保支出</t>
  </si>
  <si>
    <t>四、城乡社区支出</t>
    <phoneticPr fontId="16" type="noConversion"/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</si>
  <si>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</si>
  <si>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</si>
  <si>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</si>
  <si>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</si>
  <si>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</si>
  <si>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</si>
  <si>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</si>
  <si>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  <phoneticPr fontId="9" type="noConversion"/>
  </si>
  <si>
    <t>债务还本支出</t>
  </si>
  <si>
    <t>补助下级支出</t>
    <phoneticPr fontId="9" type="noConversion"/>
  </si>
  <si>
    <t>上解上级支出</t>
    <phoneticPr fontId="9" type="noConversion"/>
  </si>
  <si>
    <t>调出资金</t>
    <phoneticPr fontId="9" type="noConversion"/>
  </si>
  <si>
    <t xml:space="preserve">债务转贷支出 </t>
    <phoneticPr fontId="9" type="noConversion"/>
  </si>
  <si>
    <t>年终结余</t>
    <phoneticPr fontId="9" type="noConversion"/>
  </si>
  <si>
    <t>支 出 合 计</t>
    <phoneticPr fontId="16" type="noConversion"/>
  </si>
  <si>
    <t>2022年度政府性基金收入预算表</t>
    <phoneticPr fontId="16" type="noConversion"/>
  </si>
  <si>
    <r>
      <t>202</t>
    </r>
    <r>
      <rPr>
        <b/>
        <sz val="16"/>
        <color indexed="8"/>
        <rFont val="宋体"/>
        <family val="3"/>
        <charset val="134"/>
      </rPr>
      <t>2年度政府性基金支出预算表</t>
    </r>
    <phoneticPr fontId="9" type="noConversion"/>
  </si>
  <si>
    <t>2022年度南安市政府预算公开目录</t>
    <phoneticPr fontId="9" type="noConversion"/>
  </si>
  <si>
    <t>附表23</t>
  </si>
  <si>
    <t>2021年度政府一般债务余额和限额情况表</t>
  </si>
  <si>
    <t>单位：万元</t>
  </si>
  <si>
    <t>政府债务余额</t>
  </si>
  <si>
    <t>金额</t>
  </si>
  <si>
    <r>
      <rPr>
        <sz val="11"/>
        <color rgb="FF000000"/>
        <rFont val="宋体"/>
        <family val="3"/>
        <charset val="134"/>
        <scheme val="minor"/>
      </rPr>
      <t>1. 2020</t>
    </r>
    <r>
      <rPr>
        <sz val="11"/>
        <color rgb="FF000000"/>
        <rFont val="宋体"/>
        <family val="3"/>
        <charset val="134"/>
      </rPr>
      <t>年末一般债务余额</t>
    </r>
  </si>
  <si>
    <r>
      <rPr>
        <sz val="11"/>
        <color rgb="FF000000"/>
        <rFont val="宋体"/>
        <family val="3"/>
        <charset val="134"/>
        <scheme val="minor"/>
      </rPr>
      <t>2. 20</t>
    </r>
    <r>
      <rPr>
        <sz val="11"/>
        <color rgb="FF000000"/>
        <rFont val="宋体"/>
        <family val="3"/>
        <charset val="134"/>
      </rPr>
      <t>21年新增一般债务额</t>
    </r>
  </si>
  <si>
    <r>
      <rPr>
        <sz val="11"/>
        <color rgb="FF000000"/>
        <rFont val="宋体"/>
        <family val="3"/>
        <charset val="134"/>
        <scheme val="minor"/>
      </rPr>
      <t xml:space="preserve">3. </t>
    </r>
    <r>
      <rPr>
        <sz val="11"/>
        <color rgb="FF000000"/>
        <rFont val="宋体"/>
        <family val="3"/>
        <charset val="134"/>
      </rPr>
      <t>2021年偿还一般债务本金</t>
    </r>
  </si>
  <si>
    <r>
      <rPr>
        <sz val="11"/>
        <color rgb="FF000000"/>
        <rFont val="宋体"/>
        <family val="3"/>
        <charset val="134"/>
        <scheme val="minor"/>
      </rPr>
      <t xml:space="preserve">4. </t>
    </r>
    <r>
      <rPr>
        <sz val="11"/>
        <color rgb="FF000000"/>
        <rFont val="宋体"/>
        <family val="3"/>
        <charset val="134"/>
      </rPr>
      <t>2021年末一般债务余额</t>
    </r>
  </si>
  <si>
    <t>政府债务限额</t>
  </si>
  <si>
    <r>
      <rPr>
        <sz val="11"/>
        <color rgb="FF000000"/>
        <rFont val="宋体"/>
        <family val="3"/>
        <charset val="134"/>
        <scheme val="minor"/>
      </rPr>
      <t>1．</t>
    </r>
    <r>
      <rPr>
        <sz val="11"/>
        <color rgb="FF000000"/>
        <rFont val="宋体"/>
        <family val="3"/>
        <charset val="134"/>
      </rPr>
      <t>2020年一般债务限额</t>
    </r>
  </si>
  <si>
    <r>
      <rPr>
        <sz val="11"/>
        <color rgb="FF000000"/>
        <rFont val="宋体"/>
        <family val="3"/>
        <charset val="134"/>
        <scheme val="minor"/>
      </rPr>
      <t>2．</t>
    </r>
    <r>
      <rPr>
        <sz val="11"/>
        <color rgb="FF000000"/>
        <rFont val="宋体"/>
        <family val="3"/>
        <charset val="134"/>
      </rPr>
      <t>2021年新增一般债务限额</t>
    </r>
  </si>
  <si>
    <r>
      <rPr>
        <sz val="11"/>
        <color rgb="FF000000"/>
        <rFont val="宋体"/>
        <family val="3"/>
        <charset val="134"/>
        <scheme val="minor"/>
      </rPr>
      <t>3．</t>
    </r>
    <r>
      <rPr>
        <sz val="11"/>
        <color rgb="FF000000"/>
        <rFont val="宋体"/>
        <family val="3"/>
        <charset val="134"/>
      </rPr>
      <t>2021年一般债务限额</t>
    </r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</si>
  <si>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</si>
  <si>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附表24</t>
  </si>
  <si>
    <t>2021年度本级政府一般债务余额和限额情况表</t>
  </si>
  <si>
    <t>1. 2020年末一般债务余额</t>
  </si>
  <si>
    <t>2. 2021年新增一般债务额</t>
  </si>
  <si>
    <t>3. 2021年偿还一般债务本金</t>
  </si>
  <si>
    <t>4. 2021年末一般债务余额</t>
  </si>
  <si>
    <t>1．2020年一般债务限额</t>
  </si>
  <si>
    <t>2．2021年新增一般债务限额</t>
  </si>
  <si>
    <t>3．2021年一般债务限额</t>
  </si>
  <si>
    <t>附表25</t>
  </si>
  <si>
    <t>2021年度政府专项债务余额和限额情况表</t>
  </si>
  <si>
    <t>1. 2020年末专项债务余额</t>
  </si>
  <si>
    <t>2. 2021年新增专项债务额</t>
  </si>
  <si>
    <t>3. 2021年偿还专项债务本金</t>
  </si>
  <si>
    <t>4. 2021年末专项债务余额</t>
  </si>
  <si>
    <t>1．2020年专项债务限额</t>
  </si>
  <si>
    <t>2．2021年新增专项债务限额</t>
  </si>
  <si>
    <t>3．2021年专项债务限额</t>
  </si>
  <si>
    <t>附表26</t>
  </si>
  <si>
    <t>2021年度本级政府专项债务余额和限额情况表</t>
  </si>
  <si>
    <t>附表27</t>
  </si>
  <si>
    <t>2021年地方政府债务限额余额情况表</t>
  </si>
  <si>
    <t>1. 2020年末债务余额</t>
  </si>
  <si>
    <t>2. 2021年新增债务额</t>
  </si>
  <si>
    <t>3. 2021年偿还债务本金</t>
  </si>
  <si>
    <t>4. 2021年末债务余额</t>
  </si>
  <si>
    <t>1．2020年债务限额</t>
  </si>
  <si>
    <t>2．2021年新增债务限额</t>
  </si>
  <si>
    <t>3．2021年债务限额</t>
  </si>
  <si>
    <t>2022年度本级一般公共预算收入预算表</t>
    <phoneticPr fontId="9" type="noConversion"/>
  </si>
  <si>
    <t>备注：本市所辖乡镇作为一级预算部门管理，未单独编制政府预算，为此未区分本级与全辖，本表与附表1数据一致。</t>
    <phoneticPr fontId="37" type="noConversion"/>
  </si>
  <si>
    <t>科目名称</t>
  </si>
  <si>
    <t>备注</t>
  </si>
  <si>
    <t>1、人大事务</t>
  </si>
  <si>
    <t>行政运行</t>
  </si>
  <si>
    <t>机构改革，乡镇人大并入党委机构</t>
    <phoneticPr fontId="16" type="noConversion"/>
  </si>
  <si>
    <t>一般行政管理事务</t>
  </si>
  <si>
    <t>人大代表履职能力提升</t>
  </si>
  <si>
    <t>代表工作</t>
  </si>
  <si>
    <t>事业运行</t>
    <phoneticPr fontId="16" type="noConversion"/>
  </si>
  <si>
    <t>2、政协事务</t>
  </si>
  <si>
    <t>委员视察</t>
  </si>
  <si>
    <t>3、政府办公厅（室）及相关机构事务</t>
  </si>
  <si>
    <t>信访事务</t>
  </si>
  <si>
    <t>其他政府办公厅（室）及相关机构事务支出</t>
  </si>
  <si>
    <t>4、发展与改革事务</t>
  </si>
  <si>
    <t>5、统计信息事务</t>
  </si>
  <si>
    <t>专项普查活动</t>
    <phoneticPr fontId="16" type="noConversion"/>
  </si>
  <si>
    <t>事业运行</t>
  </si>
  <si>
    <t>6、财政事务</t>
  </si>
  <si>
    <t>财政国库业务</t>
  </si>
  <si>
    <t>信息化建设</t>
  </si>
  <si>
    <t>财政委托业务支出</t>
  </si>
  <si>
    <t>7、税收事务</t>
  </si>
  <si>
    <t>税收业务</t>
    <phoneticPr fontId="16" type="noConversion"/>
  </si>
  <si>
    <t>8、审计事务</t>
  </si>
  <si>
    <t>审计业务</t>
  </si>
  <si>
    <t>9、纪检监察事务</t>
    <phoneticPr fontId="16" type="noConversion"/>
  </si>
  <si>
    <t>10、商贸事务</t>
    <phoneticPr fontId="16" type="noConversion"/>
  </si>
  <si>
    <t>11、港澳台事务</t>
    <phoneticPr fontId="16" type="noConversion"/>
  </si>
  <si>
    <t>台湾事务</t>
  </si>
  <si>
    <t>12、档案事务</t>
    <phoneticPr fontId="16" type="noConversion"/>
  </si>
  <si>
    <t>一般行政管理事务</t>
    <phoneticPr fontId="16" type="noConversion"/>
  </si>
  <si>
    <t>档案馆</t>
  </si>
  <si>
    <t>13、民主党派及工商联事务</t>
    <phoneticPr fontId="16" type="noConversion"/>
  </si>
  <si>
    <t>14、群众团体事务</t>
    <phoneticPr fontId="16" type="noConversion"/>
  </si>
  <si>
    <t>其他群众团体事务支出</t>
  </si>
  <si>
    <t>15、党委办公厅（室）及相关机构事务</t>
    <phoneticPr fontId="16" type="noConversion"/>
  </si>
  <si>
    <t>16、组织事务</t>
    <phoneticPr fontId="16" type="noConversion"/>
  </si>
  <si>
    <t>17、宣传事务</t>
    <phoneticPr fontId="16" type="noConversion"/>
  </si>
  <si>
    <t>其他宣传事务支出</t>
    <phoneticPr fontId="16" type="noConversion"/>
  </si>
  <si>
    <t>18、统战事务</t>
    <phoneticPr fontId="16" type="noConversion"/>
  </si>
  <si>
    <t>宗教事务</t>
    <phoneticPr fontId="16" type="noConversion"/>
  </si>
  <si>
    <t>华侨事务</t>
  </si>
  <si>
    <t>19、市场监督管理事务</t>
    <phoneticPr fontId="16" type="noConversion"/>
  </si>
  <si>
    <t>食品安全监督</t>
    <phoneticPr fontId="16" type="noConversion"/>
  </si>
  <si>
    <t>20、其他一般公共服务支出</t>
    <phoneticPr fontId="16" type="noConversion"/>
  </si>
  <si>
    <t>其他一般公共服务支出</t>
  </si>
  <si>
    <t>二、国防支出</t>
  </si>
  <si>
    <t>主要是增加哨所、民兵训练、征兵役前教育训练等经费。</t>
    <phoneticPr fontId="16" type="noConversion"/>
  </si>
  <si>
    <t>1、军费</t>
    <phoneticPr fontId="16" type="noConversion"/>
  </si>
  <si>
    <t>预备役部队</t>
  </si>
  <si>
    <t>2、国防动员</t>
    <phoneticPr fontId="16" type="noConversion"/>
  </si>
  <si>
    <t>兵役征集</t>
  </si>
  <si>
    <t>民兵</t>
  </si>
  <si>
    <t>其他国防支出</t>
  </si>
  <si>
    <t>三、公共安全支出</t>
  </si>
  <si>
    <t>1、武装警察部队</t>
  </si>
  <si>
    <t>武装警察部队</t>
  </si>
  <si>
    <t>2、公安</t>
  </si>
  <si>
    <t>执法办案</t>
  </si>
  <si>
    <t>其他公安支出</t>
    <phoneticPr fontId="16" type="noConversion"/>
  </si>
  <si>
    <t>3、法院</t>
    <phoneticPr fontId="45" type="noConversion"/>
  </si>
  <si>
    <t>其他法院支出</t>
    <phoneticPr fontId="45" type="noConversion"/>
  </si>
  <si>
    <t>4、司法</t>
    <phoneticPr fontId="16" type="noConversion"/>
  </si>
  <si>
    <t>普法宣传</t>
  </si>
  <si>
    <t>社区矫正</t>
  </si>
  <si>
    <t>其他司法支出</t>
  </si>
  <si>
    <t>5、监狱</t>
    <phoneticPr fontId="16" type="noConversion"/>
  </si>
  <si>
    <t>狱政设施建设</t>
    <phoneticPr fontId="16" type="noConversion"/>
  </si>
  <si>
    <t>四、教育支出</t>
  </si>
  <si>
    <t>1、教育管理事务</t>
  </si>
  <si>
    <t>2、普通教育</t>
  </si>
  <si>
    <t>学前教育</t>
  </si>
  <si>
    <t>小学教育</t>
  </si>
  <si>
    <t>初中教育</t>
  </si>
  <si>
    <t>高中教育</t>
  </si>
  <si>
    <t>其他普通教育支出</t>
  </si>
  <si>
    <t>3、职业教育</t>
  </si>
  <si>
    <t>中专教育</t>
  </si>
  <si>
    <t>4、广播电视教育</t>
  </si>
  <si>
    <t>广播电视学校</t>
  </si>
  <si>
    <t>5、特殊教育</t>
  </si>
  <si>
    <t>特殊学校教育</t>
  </si>
  <si>
    <t>6、进修及培训</t>
  </si>
  <si>
    <t>教师进修</t>
  </si>
  <si>
    <t>干部教育</t>
  </si>
  <si>
    <t>7、教育费附加安排的支出</t>
  </si>
  <si>
    <t>其他教育费附加安排的支出</t>
  </si>
  <si>
    <t>8、其他教育支出</t>
  </si>
  <si>
    <t>其他教育支出</t>
  </si>
  <si>
    <t>五、科学技术支出</t>
  </si>
  <si>
    <t>1、科学技术管理事务</t>
  </si>
  <si>
    <t>2、技术研究与开发</t>
  </si>
  <si>
    <t>机构运行</t>
    <phoneticPr fontId="16" type="noConversion"/>
  </si>
  <si>
    <t>科技成果转化与扩散</t>
  </si>
  <si>
    <t>3、科技条件与服务</t>
  </si>
  <si>
    <t>技术创新服务体系</t>
  </si>
  <si>
    <t>4、科学技术普及</t>
  </si>
  <si>
    <t>机构运行</t>
  </si>
  <si>
    <t>科普活动</t>
  </si>
  <si>
    <t>5、其他科学技术支出</t>
  </si>
  <si>
    <t>其他科学技术支出</t>
  </si>
  <si>
    <t>六、文化旅游体育与传媒支出</t>
  </si>
  <si>
    <t>主要是乡镇机构改革，取消乡镇文化站，人员工资改列其他科目。若赐除此因素则增长18.7%。</t>
    <phoneticPr fontId="16" type="noConversion"/>
  </si>
  <si>
    <t>1、文化和旅游</t>
  </si>
  <si>
    <t>图书馆</t>
  </si>
  <si>
    <t>艺术表演团体</t>
    <phoneticPr fontId="16" type="noConversion"/>
  </si>
  <si>
    <t>文化活动</t>
  </si>
  <si>
    <t>群众文化</t>
  </si>
  <si>
    <t>其他文化和旅游支出</t>
  </si>
  <si>
    <t>2、文物</t>
  </si>
  <si>
    <t>文物保护</t>
  </si>
  <si>
    <t>博物馆</t>
  </si>
  <si>
    <t>3、体育</t>
  </si>
  <si>
    <t>体育训练</t>
  </si>
  <si>
    <t>体育场馆</t>
  </si>
  <si>
    <t>群众体育</t>
  </si>
  <si>
    <t>4、广播电视</t>
  </si>
  <si>
    <t>广播电视事务</t>
    <phoneticPr fontId="45" type="noConversion"/>
  </si>
  <si>
    <t>其他广播电视支出</t>
  </si>
  <si>
    <t>七、社会保障和就业支出</t>
  </si>
  <si>
    <t>1、人力资源和社会保障管理事务</t>
  </si>
  <si>
    <t>引进人才费用</t>
    <phoneticPr fontId="16" type="noConversion"/>
  </si>
  <si>
    <t>社会保险经办机构</t>
  </si>
  <si>
    <t>其他人力资源和社会保障管理事务支出</t>
  </si>
  <si>
    <t>2、民政管理事务</t>
  </si>
  <si>
    <t>基层政权建设和社区治理</t>
    <phoneticPr fontId="16" type="noConversion"/>
  </si>
  <si>
    <t>其他民政管理事务支出</t>
    <phoneticPr fontId="45" type="noConversion"/>
  </si>
  <si>
    <t>3、行政事业单位离退休</t>
  </si>
  <si>
    <t>行政单位离退休</t>
    <phoneticPr fontId="16" type="noConversion"/>
  </si>
  <si>
    <t>事业单位离退休</t>
  </si>
  <si>
    <t>离退休人员管理机构</t>
  </si>
  <si>
    <t>机关事业单位基本养老保险缴费支出</t>
  </si>
  <si>
    <t>对机关事业单位基本养老保险基金的补助</t>
  </si>
  <si>
    <t>其他行政事业单位离退休支出</t>
  </si>
  <si>
    <t>4、就业补助</t>
  </si>
  <si>
    <t>就业创业服务补贴</t>
  </si>
  <si>
    <t>5、抚恤</t>
  </si>
  <si>
    <t>死亡抚恤</t>
  </si>
  <si>
    <t>义务兵优待</t>
  </si>
  <si>
    <t>其他优抚支出</t>
  </si>
  <si>
    <t>6、退役安置</t>
  </si>
  <si>
    <t>退役士兵安置</t>
  </si>
  <si>
    <t>军队转业干部安置</t>
  </si>
  <si>
    <t>7、社会福利</t>
  </si>
  <si>
    <t>儿童福利</t>
  </si>
  <si>
    <t>老年福利</t>
  </si>
  <si>
    <t>殡葬</t>
    <phoneticPr fontId="16" type="noConversion"/>
  </si>
  <si>
    <t>养老服务</t>
  </si>
  <si>
    <t>8、残疾人事业</t>
  </si>
  <si>
    <t>残疾人康复</t>
    <phoneticPr fontId="16" type="noConversion"/>
  </si>
  <si>
    <t>残疾人就业</t>
    <phoneticPr fontId="16" type="noConversion"/>
  </si>
  <si>
    <t>其他残疾人事业支出</t>
  </si>
  <si>
    <t>9、红十字事业</t>
  </si>
  <si>
    <t>其他红十字事业支出</t>
    <phoneticPr fontId="16" type="noConversion"/>
  </si>
  <si>
    <t>10、最低生活保障</t>
  </si>
  <si>
    <t>城市最低生活保障金支出</t>
  </si>
  <si>
    <t>农村最低生活保障金支出</t>
  </si>
  <si>
    <t>11、临时救助</t>
  </si>
  <si>
    <t>临时救助支出</t>
  </si>
  <si>
    <t>12、特困人员救助供养</t>
  </si>
  <si>
    <t>城市特困人员救助供养支出</t>
  </si>
  <si>
    <t>农村特困人员救助供养支出</t>
  </si>
  <si>
    <r>
      <t>1</t>
    </r>
    <r>
      <rPr>
        <b/>
        <sz val="12"/>
        <color indexed="8"/>
        <rFont val="宋体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、财政对基本养老保险基金的补助</t>
    </r>
  </si>
  <si>
    <t>财政对城乡居民基本养老保险基金的补助</t>
  </si>
  <si>
    <r>
      <t>1</t>
    </r>
    <r>
      <rPr>
        <b/>
        <sz val="12"/>
        <color indexed="8"/>
        <rFont val="宋体"/>
        <family val="3"/>
        <charset val="134"/>
      </rPr>
      <t>4</t>
    </r>
    <r>
      <rPr>
        <b/>
        <sz val="12"/>
        <color indexed="8"/>
        <rFont val="宋体"/>
        <family val="3"/>
        <charset val="134"/>
      </rPr>
      <t>、退役军人管理事务</t>
    </r>
  </si>
  <si>
    <t>拥军优属</t>
  </si>
  <si>
    <r>
      <t>1</t>
    </r>
    <r>
      <rPr>
        <b/>
        <sz val="12"/>
        <color indexed="8"/>
        <rFont val="宋体"/>
        <family val="3"/>
        <charset val="134"/>
      </rPr>
      <t>5</t>
    </r>
    <r>
      <rPr>
        <b/>
        <sz val="12"/>
        <color indexed="8"/>
        <rFont val="宋体"/>
        <family val="3"/>
        <charset val="134"/>
      </rPr>
      <t>、其他社会保障和就业支出</t>
    </r>
  </si>
  <si>
    <t>其他社会保障和就业支出</t>
  </si>
  <si>
    <t>八、卫生健康支出</t>
  </si>
  <si>
    <t>1、卫生健康管理事务</t>
  </si>
  <si>
    <t>其他卫生健康管理事务支出</t>
  </si>
  <si>
    <t>2、公立医院</t>
  </si>
  <si>
    <t>综合医院</t>
  </si>
  <si>
    <t>中医（民族）医院</t>
  </si>
  <si>
    <t>精神病医院</t>
  </si>
  <si>
    <t>妇幼保健医院</t>
  </si>
  <si>
    <t>3、基层医疗卫生机构</t>
  </si>
  <si>
    <t>乡镇卫生院</t>
  </si>
  <si>
    <t>其他基层医疗卫生机构支出</t>
  </si>
  <si>
    <t>4、公共卫生</t>
  </si>
  <si>
    <t>疾病预防控制机构</t>
  </si>
  <si>
    <t>卫生监督机构</t>
  </si>
  <si>
    <t>突发公共卫生事件应急处理</t>
    <phoneticPr fontId="16" type="noConversion"/>
  </si>
  <si>
    <t>重大公共卫生服务</t>
    <phoneticPr fontId="16" type="noConversion"/>
  </si>
  <si>
    <t>基本公共卫生服务</t>
  </si>
  <si>
    <t>其他公共卫生支出</t>
  </si>
  <si>
    <t>5、计划生育事务</t>
  </si>
  <si>
    <t>计划生育机构</t>
  </si>
  <si>
    <t>计划生育服务</t>
  </si>
  <si>
    <t>其他计划生育事务支出</t>
  </si>
  <si>
    <t>6、行政事业单位医疗</t>
  </si>
  <si>
    <t>行政单位医疗</t>
  </si>
  <si>
    <t>事业单位医疗</t>
  </si>
  <si>
    <t>7、财政对基本医疗保险基金的补助</t>
  </si>
  <si>
    <t>财政对城乡居民基本医疗保险基金的补助</t>
  </si>
  <si>
    <t>8、医疗保障管理事务</t>
    <phoneticPr fontId="16" type="noConversion"/>
  </si>
  <si>
    <t>信息化建设</t>
    <phoneticPr fontId="16" type="noConversion"/>
  </si>
  <si>
    <t>9、老龄卫生健康事务</t>
    <phoneticPr fontId="16" type="noConversion"/>
  </si>
  <si>
    <t>老龄卫生健康事务</t>
  </si>
  <si>
    <t>九、节能环保支出</t>
  </si>
  <si>
    <t>1、环境保护管理事务</t>
  </si>
  <si>
    <t>其他环境保护管理事务支出</t>
    <phoneticPr fontId="16" type="noConversion"/>
  </si>
  <si>
    <t>2、污染防治</t>
  </si>
  <si>
    <t>水体</t>
  </si>
  <si>
    <t>十、城乡社区支出</t>
  </si>
  <si>
    <t>乡镇机构改革，综合执法大队人员工资改列功能科目；以及增加实事项目。</t>
    <phoneticPr fontId="16" type="noConversion"/>
  </si>
  <si>
    <t>1、城乡社区管理事务</t>
  </si>
  <si>
    <t>城管执法</t>
    <phoneticPr fontId="16" type="noConversion"/>
  </si>
  <si>
    <t xml:space="preserve">      其他城乡社区管理事务支出</t>
    <phoneticPr fontId="16" type="noConversion"/>
  </si>
  <si>
    <t>2、城乡社区公共设施</t>
  </si>
  <si>
    <t>小城镇基础设施建设</t>
  </si>
  <si>
    <t>其他城乡社区公共设施支出</t>
  </si>
  <si>
    <t>十一、农林水支出</t>
  </si>
  <si>
    <t>主要是增加水系联通综合治理、乡村振兴、村级运转等经费。</t>
    <phoneticPr fontId="16" type="noConversion"/>
  </si>
  <si>
    <t>1、农业农村</t>
  </si>
  <si>
    <t>科技转化与推广服务</t>
  </si>
  <si>
    <t>农产品质量安全</t>
  </si>
  <si>
    <t>执法监管</t>
  </si>
  <si>
    <t>防灾减灾</t>
    <phoneticPr fontId="45" type="noConversion"/>
  </si>
  <si>
    <t>统计监测与信息服务</t>
  </si>
  <si>
    <t>农产品加工与促销</t>
  </si>
  <si>
    <t>农村社会事业</t>
  </si>
  <si>
    <t>其他农业支出</t>
  </si>
  <si>
    <t>2、林业和草原</t>
  </si>
  <si>
    <t>事业机构</t>
  </si>
  <si>
    <t>林业执法与监督</t>
  </si>
  <si>
    <t>防灾减灾</t>
  </si>
  <si>
    <t>其他林业和草原支出</t>
    <phoneticPr fontId="16" type="noConversion"/>
  </si>
  <si>
    <t>3、水利</t>
  </si>
  <si>
    <t>水利工程运行与维护</t>
  </si>
  <si>
    <t>水利执法监督</t>
  </si>
  <si>
    <t>水土保持</t>
  </si>
  <si>
    <t>防汛</t>
  </si>
  <si>
    <t>水利行业业务管理</t>
    <phoneticPr fontId="16" type="noConversion"/>
  </si>
  <si>
    <t>其他水利支出</t>
    <phoneticPr fontId="16" type="noConversion"/>
  </si>
  <si>
    <t>4、巩固脱贫衔接乡村振兴</t>
    <phoneticPr fontId="16" type="noConversion"/>
  </si>
  <si>
    <t>农村基础设施建设</t>
  </si>
  <si>
    <t>生产发展</t>
    <phoneticPr fontId="16" type="noConversion"/>
  </si>
  <si>
    <t>5、农村综合改革</t>
  </si>
  <si>
    <t>对村民委员会和村党支部的补助</t>
  </si>
  <si>
    <t>6、普惠金融发展支出</t>
    <phoneticPr fontId="16" type="noConversion"/>
  </si>
  <si>
    <t>创业担保贷款贴息</t>
    <phoneticPr fontId="16" type="noConversion"/>
  </si>
  <si>
    <t>7、其他农林水支出</t>
    <phoneticPr fontId="16" type="noConversion"/>
  </si>
  <si>
    <t>其他农林水支出</t>
  </si>
  <si>
    <t>十二、交通运输支出</t>
  </si>
  <si>
    <t>1、公路水路运输</t>
  </si>
  <si>
    <t>其他公路水路运输</t>
  </si>
  <si>
    <t>十三、资源勘探工业信息等支出</t>
  </si>
  <si>
    <t>部分政策到期，减少企业扶持资金安排。</t>
    <phoneticPr fontId="16" type="noConversion"/>
  </si>
  <si>
    <t>1、支持中小企业发展和管理支出</t>
  </si>
  <si>
    <t>中小企业发展专项</t>
  </si>
  <si>
    <t>十四、商业服务业等支出</t>
  </si>
  <si>
    <t>1、商业流通事务</t>
  </si>
  <si>
    <t>其他商业流通事务支出</t>
  </si>
  <si>
    <t>2、涉外发展服务支出</t>
  </si>
  <si>
    <t>十五、自然资源海洋气象等支出</t>
  </si>
  <si>
    <t>1、自然资源事务</t>
  </si>
  <si>
    <t>自然资源调查与确权登记</t>
    <phoneticPr fontId="16" type="noConversion"/>
  </si>
  <si>
    <t>海洋战略规划与预警监测</t>
  </si>
  <si>
    <t>其他自然资源事务支出</t>
  </si>
  <si>
    <t>3、气象事务</t>
  </si>
  <si>
    <t>行政运行</t>
    <phoneticPr fontId="16" type="noConversion"/>
  </si>
  <si>
    <t>气象事业机构</t>
  </si>
  <si>
    <t>气象服务</t>
  </si>
  <si>
    <t>气象装备保障维护</t>
  </si>
  <si>
    <t>十六、住房保障支出</t>
    <phoneticPr fontId="16" type="noConversion"/>
  </si>
  <si>
    <t>1、保障性安居工程支出</t>
    <phoneticPr fontId="16" type="noConversion"/>
  </si>
  <si>
    <t>老旧小区改造</t>
    <phoneticPr fontId="16" type="noConversion"/>
  </si>
  <si>
    <t>十七、粮油物资储备支出</t>
    <phoneticPr fontId="16" type="noConversion"/>
  </si>
  <si>
    <t>1、粮油事务</t>
  </si>
  <si>
    <t>粮食风险基金</t>
  </si>
  <si>
    <t>十八、灾害防治及应急管理支出</t>
    <phoneticPr fontId="16" type="noConversion"/>
  </si>
  <si>
    <t>1、应急管理事务</t>
  </si>
  <si>
    <t>安全监管</t>
  </si>
  <si>
    <t>应急救援</t>
  </si>
  <si>
    <t>其他应急管理支出</t>
  </si>
  <si>
    <t>2、消防救援事务</t>
    <phoneticPr fontId="16" type="noConversion"/>
  </si>
  <si>
    <t>消防应急救援</t>
  </si>
  <si>
    <t>其他消防救援事务支出</t>
    <phoneticPr fontId="16" type="noConversion"/>
  </si>
  <si>
    <t>3、自然灾害防治</t>
    <phoneticPr fontId="16" type="noConversion"/>
  </si>
  <si>
    <t>森林消防应急救援</t>
    <phoneticPr fontId="16" type="noConversion"/>
  </si>
  <si>
    <t>十九、预备费</t>
    <phoneticPr fontId="16" type="noConversion"/>
  </si>
  <si>
    <t>二十、其他支出</t>
    <phoneticPr fontId="16" type="noConversion"/>
  </si>
  <si>
    <t>1、年初预留</t>
  </si>
  <si>
    <t>2、其他支出</t>
  </si>
  <si>
    <t>二十一、债务付息支出</t>
    <phoneticPr fontId="16" type="noConversion"/>
  </si>
  <si>
    <t>1、地方政府一般债务付息支出</t>
  </si>
  <si>
    <t>地方政府一般债券付息支出</t>
  </si>
  <si>
    <t>二十二、债务发行费用支出</t>
    <phoneticPr fontId="16" type="noConversion"/>
  </si>
  <si>
    <t>2022年度本级一般公共预算支出预算表</t>
    <phoneticPr fontId="16" type="noConversion"/>
  </si>
  <si>
    <t xml:space="preserve">       返还性支出</t>
    <phoneticPr fontId="9" type="noConversion"/>
  </si>
  <si>
    <t xml:space="preserve">   上解支出</t>
    <phoneticPr fontId="9" type="noConversion"/>
  </si>
  <si>
    <t xml:space="preserve">   债务转贷支出</t>
    <phoneticPr fontId="9" type="noConversion"/>
  </si>
  <si>
    <t xml:space="preserve">   拨付国债转贷资金数</t>
    <phoneticPr fontId="9" type="noConversion"/>
  </si>
  <si>
    <t xml:space="preserve">   安排预算稳定调节基金</t>
    <phoneticPr fontId="9" type="noConversion"/>
  </si>
  <si>
    <t xml:space="preserve">   年终结余</t>
    <phoneticPr fontId="9" type="noConversion"/>
  </si>
  <si>
    <t>支 出 合 计</t>
    <phoneticPr fontId="9" type="noConversion"/>
  </si>
  <si>
    <t>支 出 小 计</t>
    <phoneticPr fontId="9" type="noConversion"/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</si>
  <si>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</si>
  <si>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</si>
  <si>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</si>
  <si>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</si>
  <si>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</si>
  <si>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</si>
  <si>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</si>
  <si>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</si>
  <si>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</si>
  <si>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</si>
  <si>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</si>
  <si>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</si>
  <si>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</si>
  <si>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</si>
  <si>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</si>
  <si>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合  计</t>
  </si>
  <si>
    <t>2022年度本级一般公共预算支出经济分类情况表</t>
    <phoneticPr fontId="16" type="noConversion"/>
  </si>
  <si>
    <t>当年预算数上年预算数的％</t>
    <phoneticPr fontId="9" type="noConversion"/>
  </si>
  <si>
    <t>项   目</t>
  </si>
  <si>
    <t>2021年预算数</t>
    <phoneticPr fontId="16" type="noConversion"/>
  </si>
  <si>
    <r>
      <t>202</t>
    </r>
    <r>
      <rPr>
        <b/>
        <sz val="12"/>
        <rFont val="宋体"/>
        <family val="3"/>
        <charset val="134"/>
      </rPr>
      <t>2年预算数</t>
    </r>
    <phoneticPr fontId="16" type="noConversion"/>
  </si>
  <si>
    <t>当年预算数为　　　　　　上年预算数的％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</si>
  <si>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</si>
  <si>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</si>
  <si>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</si>
  <si>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</si>
  <si>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</si>
  <si>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</si>
  <si>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</si>
  <si>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</si>
  <si>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</si>
  <si>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</si>
  <si>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</si>
  <si>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</si>
  <si>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</si>
  <si>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</si>
  <si>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公务用车购置</t>
    <phoneticPr fontId="16" type="noConversion"/>
  </si>
  <si>
    <t>设备购置</t>
  </si>
  <si>
    <t>其他资本性支出</t>
    <phoneticPr fontId="16" type="noConversion"/>
  </si>
  <si>
    <t>四、对事业单位经常性补助</t>
    <phoneticPr fontId="16" type="noConversion"/>
  </si>
  <si>
    <t>工资福利支出</t>
  </si>
  <si>
    <t>商品和服务支出</t>
  </si>
  <si>
    <t>其他对事业单位补助</t>
    <phoneticPr fontId="16" type="noConversion"/>
  </si>
  <si>
    <t>五、对事业单位资本性补助</t>
    <phoneticPr fontId="16" type="noConversion"/>
  </si>
  <si>
    <t>资本性支出（一）</t>
  </si>
  <si>
    <t>六、对企业补助</t>
    <phoneticPr fontId="16" type="noConversion"/>
  </si>
  <si>
    <t>费用补贴</t>
    <phoneticPr fontId="16" type="noConversion"/>
  </si>
  <si>
    <t>其他对企业补助</t>
  </si>
  <si>
    <t>七、对个人和家庭的补助</t>
    <phoneticPr fontId="16" type="noConversion"/>
  </si>
  <si>
    <t>社会福利和救助</t>
  </si>
  <si>
    <t>其他对个人和家庭补助</t>
  </si>
  <si>
    <t>八、其他支出</t>
    <phoneticPr fontId="16" type="noConversion"/>
  </si>
  <si>
    <t>其他支出</t>
  </si>
  <si>
    <t>合   计</t>
  </si>
  <si>
    <t>2022年度本级一般公共预算基本支出经济分类情况表</t>
    <phoneticPr fontId="16" type="noConversion"/>
  </si>
  <si>
    <t>附表7</t>
    <phoneticPr fontId="9" type="noConversion"/>
  </si>
  <si>
    <t>项目</t>
  </si>
  <si>
    <t>金额</t>
    <phoneticPr fontId="9" type="noConversion"/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</si>
  <si>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</si>
  <si>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</si>
  <si>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</si>
  <si>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</si>
  <si>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</si>
  <si>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</si>
  <si>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</si>
  <si>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</si>
  <si>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</si>
  <si>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</si>
  <si>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</si>
  <si>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</si>
  <si>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</si>
  <si>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</si>
  <si>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</si>
  <si>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</si>
  <si>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</si>
  <si>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</si>
  <si>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</si>
  <si>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</si>
  <si>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</si>
  <si>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</si>
  <si>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  <phoneticPr fontId="9" type="noConversion"/>
  </si>
  <si>
    <t>2.国防支出</t>
  </si>
  <si>
    <t>3.公共安全支出</t>
  </si>
  <si>
    <t>4.教育支出</t>
    <phoneticPr fontId="9" type="noConversion"/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</si>
  <si>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</si>
  <si>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</si>
  <si>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</si>
  <si>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</si>
  <si>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</si>
  <si>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</si>
  <si>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</si>
  <si>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 xml:space="preserve">   其中：××项目  …………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</si>
  <si>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</si>
  <si>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</si>
  <si>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</si>
  <si>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</si>
  <si>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</si>
  <si>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</si>
  <si>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</si>
  <si>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</si>
  <si>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  <phoneticPr fontId="9" type="noConversion"/>
  </si>
  <si>
    <t>备注：本县所辖乡镇作为一级预算部门管理，未单独编制政府预算，为此未有一般公共预算对下税收返还和转移支付预算数据。</t>
    <phoneticPr fontId="9" type="noConversion"/>
  </si>
  <si>
    <t>2022年度一般公共预算对下税收返还和转移支付预算表（分项目）</t>
    <phoneticPr fontId="9" type="noConversion"/>
  </si>
  <si>
    <t>地    区</t>
  </si>
  <si>
    <t>一般性转移支付</t>
  </si>
  <si>
    <t>专项转移支付</t>
  </si>
  <si>
    <t>附表8</t>
    <phoneticPr fontId="9" type="noConversion"/>
  </si>
  <si>
    <r>
      <t>202</t>
    </r>
    <r>
      <rPr>
        <b/>
        <sz val="16"/>
        <rFont val="宋体"/>
        <family val="3"/>
        <charset val="134"/>
      </rPr>
      <t>1</t>
    </r>
    <r>
      <rPr>
        <b/>
        <sz val="16"/>
        <rFont val="宋体"/>
        <family val="3"/>
        <charset val="134"/>
      </rPr>
      <t>年度一般公共预算对下税收返还和转移支付预算表（分地区）</t>
    </r>
    <phoneticPr fontId="9" type="noConversion"/>
  </si>
  <si>
    <t>小计</t>
    <phoneticPr fontId="9" type="noConversion"/>
  </si>
  <si>
    <t>税收返还</t>
    <phoneticPr fontId="9" type="noConversion"/>
  </si>
  <si>
    <t>××地区</t>
    <phoneticPr fontId="9" type="noConversion"/>
  </si>
  <si>
    <t>未落实到地区数</t>
    <phoneticPr fontId="9" type="noConversion"/>
  </si>
  <si>
    <t>合   计</t>
    <phoneticPr fontId="9" type="noConversion"/>
  </si>
  <si>
    <t>附表1</t>
    <phoneticPr fontId="9" type="noConversion"/>
  </si>
  <si>
    <t>附表2</t>
    <phoneticPr fontId="9" type="noConversion"/>
  </si>
  <si>
    <t>附表3</t>
    <phoneticPr fontId="9" type="noConversion"/>
  </si>
  <si>
    <t>附表4</t>
    <phoneticPr fontId="9" type="noConversion"/>
  </si>
  <si>
    <t>附表5</t>
    <phoneticPr fontId="9" type="noConversion"/>
  </si>
  <si>
    <t>附表6</t>
    <phoneticPr fontId="9" type="noConversion"/>
  </si>
  <si>
    <t>附表10</t>
    <phoneticPr fontId="16" type="noConversion"/>
  </si>
  <si>
    <t>附表11</t>
    <phoneticPr fontId="16" type="noConversion"/>
  </si>
  <si>
    <t>附表12</t>
    <phoneticPr fontId="16" type="noConversion"/>
  </si>
  <si>
    <t>2022年度本级政府性基金收入预算表</t>
    <phoneticPr fontId="16" type="noConversion"/>
  </si>
  <si>
    <t>附表13</t>
    <phoneticPr fontId="16" type="noConversion"/>
  </si>
  <si>
    <t>2022年度本级政府性基金支出预算表</t>
    <phoneticPr fontId="9" type="noConversion"/>
  </si>
  <si>
    <t>备注：本市所辖乡镇作为一级预算部门管理，未单独编制政府预算，为此未区分本级与全辖，本表与附表10数据一致。</t>
    <phoneticPr fontId="37" type="noConversion"/>
  </si>
  <si>
    <t>备注：本市所辖乡镇作为一级预算部门管理，未单独编制政府预算，为此未区分本级与全辖，本表与附表11数据一致。</t>
    <phoneticPr fontId="37" type="noConversion"/>
  </si>
  <si>
    <r>
      <rPr>
        <sz val="12"/>
        <rFont val="宋体"/>
        <family val="3"/>
        <charset val="134"/>
      </rPr>
      <t>附表</t>
    </r>
    <r>
      <rPr>
        <sz val="12"/>
        <rFont val="Geneva"/>
        <family val="1"/>
      </rPr>
      <t>1</t>
    </r>
    <r>
      <rPr>
        <sz val="12"/>
        <rFont val="宋体"/>
        <family val="3"/>
        <charset val="134"/>
      </rPr>
      <t>4</t>
    </r>
    <phoneticPr fontId="37" type="noConversion"/>
  </si>
  <si>
    <t>小计</t>
  </si>
  <si>
    <t>××地区</t>
  </si>
  <si>
    <t>……</t>
  </si>
  <si>
    <t>未落实到地区数</t>
  </si>
  <si>
    <t>四、城乡社区支出</t>
  </si>
  <si>
    <t>备注：本市所辖乡镇作为一级预算部门管理，未单独编制政府预算，为此未有政府性基金对下税收返还和转移支付预算数据。</t>
    <phoneticPr fontId="37" type="noConversion"/>
  </si>
  <si>
    <t>2022年度政府性基金转移支付预算表</t>
    <phoneticPr fontId="37" type="noConversion"/>
  </si>
  <si>
    <t>附表15</t>
    <phoneticPr fontId="9" type="noConversion"/>
  </si>
  <si>
    <t>当年预算数</t>
  </si>
  <si>
    <t>上年执行数</t>
    <phoneticPr fontId="9" type="noConversion"/>
  </si>
  <si>
    <t>当年预算数为上年执行数的％</t>
    <phoneticPr fontId="9" type="noConversion"/>
  </si>
  <si>
    <t>一、利润收入</t>
  </si>
  <si>
    <t>二、股利、股息收入</t>
  </si>
  <si>
    <t>三、产权转让收入</t>
  </si>
  <si>
    <t>四、清算收入</t>
  </si>
  <si>
    <t>五、其他国有资本经营预算收入</t>
    <phoneticPr fontId="9" type="noConversion"/>
  </si>
  <si>
    <t>本年收入小计</t>
    <phoneticPr fontId="9" type="noConversion"/>
  </si>
  <si>
    <t xml:space="preserve">    国有资本经营预算转移支付收入</t>
    <phoneticPr fontId="9" type="noConversion"/>
  </si>
  <si>
    <t xml:space="preserve">    上年结转收入</t>
  </si>
  <si>
    <t>收入合计</t>
    <phoneticPr fontId="9" type="noConversion"/>
  </si>
  <si>
    <t>附表16</t>
    <phoneticPr fontId="9" type="noConversion"/>
  </si>
  <si>
    <t>一、解决历史遗留问题及改革成本支出</t>
  </si>
  <si>
    <t>二、国有企业资本金注入</t>
  </si>
  <si>
    <t>三、国有企业政策性补贴</t>
  </si>
  <si>
    <t>本年支出小计</t>
    <phoneticPr fontId="9" type="noConversion"/>
  </si>
  <si>
    <t xml:space="preserve">    国有资本经营预算转移支付支出</t>
  </si>
  <si>
    <t xml:space="preserve">    调出资金</t>
  </si>
  <si>
    <t>支出合计</t>
    <phoneticPr fontId="9" type="noConversion"/>
  </si>
  <si>
    <t>2022年度国有资本经营收入预算表</t>
    <phoneticPr fontId="9" type="noConversion"/>
  </si>
  <si>
    <t>2022年度国有资本经营支出预算表</t>
    <phoneticPr fontId="9" type="noConversion"/>
  </si>
  <si>
    <t>附表18</t>
    <phoneticPr fontId="9" type="noConversion"/>
  </si>
  <si>
    <t>一、解决历史遗留问题及改革成本支出</t>
    <phoneticPr fontId="9" type="noConversion"/>
  </si>
  <si>
    <t xml:space="preserve"> 其中：厂办大集体改革支出</t>
    <phoneticPr fontId="9" type="noConversion"/>
  </si>
  <si>
    <t>“三供一业”移交补助支出</t>
    <phoneticPr fontId="9" type="noConversion"/>
  </si>
  <si>
    <t>国有企业办职教幼教补助支出</t>
    <phoneticPr fontId="9" type="noConversion"/>
  </si>
  <si>
    <t>国有企业办公共服务机构移交补助支出</t>
    <phoneticPr fontId="9" type="noConversion"/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</si>
  <si>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</si>
  <si>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</si>
  <si>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</si>
  <si>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</si>
  <si>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</si>
  <si>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  <phoneticPr fontId="9" type="noConversion"/>
  </si>
  <si>
    <t xml:space="preserve"> 其中：国有经济结构调整支出</t>
    <phoneticPr fontId="9" type="noConversion"/>
  </si>
  <si>
    <t>公益性设施投资支出</t>
  </si>
  <si>
    <t>前瞻性战略性产业发展支出</t>
  </si>
  <si>
    <t>生态环境保护支出</t>
  </si>
  <si>
    <t>支持科技进步支出</t>
  </si>
  <si>
    <t>对外投资合作支出</t>
  </si>
  <si>
    <t>其他国有企业资本金注入</t>
  </si>
  <si>
    <t>三、国有企业政策性补贴</t>
    <phoneticPr fontId="9" type="noConversion"/>
  </si>
  <si>
    <t xml:space="preserve"> 其中：国有企业政策性补贴</t>
    <phoneticPr fontId="9" type="noConversion"/>
  </si>
  <si>
    <t>支出小计</t>
    <phoneticPr fontId="9" type="noConversion"/>
  </si>
  <si>
    <t xml:space="preserve">    国有资本经营预算转移支付支出</t>
    <phoneticPr fontId="9" type="noConversion"/>
  </si>
  <si>
    <t>本年支出合计</t>
    <phoneticPr fontId="9" type="noConversion"/>
  </si>
  <si>
    <t>附表19</t>
    <phoneticPr fontId="16" type="noConversion"/>
  </si>
  <si>
    <t>项　目</t>
  </si>
  <si>
    <t>上年执行数</t>
    <phoneticPr fontId="16" type="noConversion"/>
  </si>
  <si>
    <t>当年预算数为上年执行数的％</t>
    <phoneticPr fontId="16" type="noConversion"/>
  </si>
  <si>
    <t>一、企业职工基本养老保险基金收入</t>
  </si>
  <si>
    <t>合    计</t>
  </si>
  <si>
    <t>附表20</t>
    <phoneticPr fontId="16" type="noConversion"/>
  </si>
  <si>
    <t>一、企业职工基本养老保险基金支出</t>
  </si>
  <si>
    <t>合    计</t>
    <phoneticPr fontId="9" type="noConversion"/>
  </si>
  <si>
    <t>附表21</t>
    <phoneticPr fontId="16" type="noConversion"/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</si>
  <si>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</si>
  <si>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</si>
  <si>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</si>
  <si>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</si>
  <si>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</si>
  <si>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附表22</t>
    <phoneticPr fontId="16" type="noConversion"/>
  </si>
  <si>
    <t>2021年度本级社会保险基金预算支出表</t>
    <phoneticPr fontId="16" type="noConversion"/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</si>
  <si>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</si>
  <si>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</si>
  <si>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</si>
  <si>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</si>
  <si>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</si>
  <si>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</si>
  <si>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>2022年度社会保险基金预算支出表</t>
    <phoneticPr fontId="16" type="noConversion"/>
  </si>
  <si>
    <t>2022年度社会保险基金预算收入表</t>
    <phoneticPr fontId="16" type="noConversion"/>
  </si>
  <si>
    <t>2022年度本级社会保险基金预算收入表</t>
    <phoneticPr fontId="16" type="noConversion"/>
  </si>
  <si>
    <t>2022年度本级国有资本经营支出预算表</t>
    <phoneticPr fontId="9" type="noConversion"/>
  </si>
  <si>
    <t>四、其他国有资本经营预算支出</t>
    <phoneticPr fontId="9" type="noConversion"/>
  </si>
  <si>
    <t>保障国家经济安全支出</t>
    <phoneticPr fontId="9" type="noConversion"/>
  </si>
  <si>
    <t>金融企业资本性支出</t>
    <phoneticPr fontId="9" type="noConversion"/>
  </si>
  <si>
    <t>二、失业保险基金支出</t>
    <phoneticPr fontId="9" type="noConversion"/>
  </si>
  <si>
    <t>三、职工基本医疗保险基金支出</t>
    <phoneticPr fontId="9" type="noConversion"/>
  </si>
  <si>
    <t>四、工伤保险基金支出</t>
    <phoneticPr fontId="9" type="noConversion"/>
  </si>
  <si>
    <t>五、城乡居民基本养老保险基金支出</t>
    <phoneticPr fontId="9" type="noConversion"/>
  </si>
  <si>
    <t>六、机关事业单位基本养老保险基金支出</t>
    <phoneticPr fontId="9" type="noConversion"/>
  </si>
  <si>
    <t>七、城乡居民基本医疗保险基金支出</t>
    <phoneticPr fontId="9" type="noConversion"/>
  </si>
  <si>
    <t>八、其他社会保险基金支出</t>
    <phoneticPr fontId="9" type="noConversion"/>
  </si>
  <si>
    <t>二、失业保险基金收入</t>
    <phoneticPr fontId="9" type="noConversion"/>
  </si>
  <si>
    <t>三、职工基本医疗保险基金收入</t>
    <phoneticPr fontId="9" type="noConversion"/>
  </si>
  <si>
    <t>四、工伤保险基金收入</t>
    <phoneticPr fontId="9" type="noConversion"/>
  </si>
  <si>
    <t>五、城乡居民基本养老保险基金收入</t>
    <phoneticPr fontId="9" type="noConversion"/>
  </si>
  <si>
    <t>六、机关事业单位基本养老保险基金收入</t>
    <phoneticPr fontId="9" type="noConversion"/>
  </si>
  <si>
    <t>七、城乡居民基本医疗保险基金收入</t>
    <phoneticPr fontId="9" type="noConversion"/>
  </si>
  <si>
    <t>九、其他社会保险基金收入</t>
    <phoneticPr fontId="9" type="noConversion"/>
  </si>
  <si>
    <t>八、国库待划转社会保险费利息收入</t>
    <phoneticPr fontId="9" type="noConversion"/>
  </si>
  <si>
    <t>一、城乡居民基本养老保险基金收入</t>
    <phoneticPr fontId="9" type="noConversion"/>
  </si>
  <si>
    <t>二、机关事业单位基本养老保险基金收入</t>
    <phoneticPr fontId="9" type="noConversion"/>
  </si>
  <si>
    <t>2022年度本级一般公共预算“三公”经费支出预算表</t>
    <phoneticPr fontId="37" type="noConversion"/>
  </si>
  <si>
    <t>2022年预算</t>
    <phoneticPr fontId="37" type="noConversion"/>
  </si>
  <si>
    <t>合计</t>
  </si>
  <si>
    <t>1、因公出国（境）费用</t>
  </si>
  <si>
    <t>2、公务接待费</t>
  </si>
  <si>
    <t>3、公务用车购置及运行费</t>
  </si>
  <si>
    <t>其中：（1）公务用车运行费</t>
    <phoneticPr fontId="9" type="noConversion"/>
  </si>
  <si>
    <t xml:space="preserve">      （2）公务用车购置费</t>
    <phoneticPr fontId="9" type="noConversion"/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</si>
  <si>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</si>
  <si>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  <phoneticPr fontId="37" type="noConversion"/>
  </si>
  <si>
    <t>二、机关事业单位基本养老保险基金支出</t>
    <phoneticPr fontId="9" type="noConversion"/>
  </si>
  <si>
    <t>一、城乡居民基本养老保险基金支出</t>
    <phoneticPr fontId="9" type="noConversion"/>
  </si>
  <si>
    <t>附表17</t>
  </si>
  <si>
    <t>2022年度本级国有资本经营收入预算表</t>
  </si>
  <si>
    <t>上年执行数</t>
  </si>
  <si>
    <t>当年预算数为上年执行数的％</t>
  </si>
  <si>
    <t xml:space="preserve">  其中：能源工贸集团</t>
  </si>
  <si>
    <t xml:space="preserve"> 南翼置业集团</t>
  </si>
  <si>
    <t xml:space="preserve"> 园区集团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</si>
  <si>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</si>
  <si>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</si>
  <si>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</si>
  <si>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</si>
  <si>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五、其他国有资本经营预算收入</t>
  </si>
  <si>
    <t>本年收入小计</t>
  </si>
  <si>
    <t xml:space="preserve">    国有资本经营预算转移支付收入</t>
  </si>
  <si>
    <t>附表1：2022年度一般公共预算收入预算表</t>
  </si>
  <si>
    <t>附表2：2022年度一般公共预算支出预算表</t>
  </si>
  <si>
    <t>附表3：2022年度本级一般公共预算收入预算表</t>
  </si>
  <si>
    <t>附表4：2022年度本级一般公共预算支出预算表</t>
  </si>
  <si>
    <t>附表5：2022年度本级一般公共预算支出经济分类情况表</t>
  </si>
  <si>
    <t>附表6：2022年度本级一般公共预算基本支出经济分类情况表</t>
  </si>
  <si>
    <t>附表7：2022年度一般公共预算对下税收返还和转移支付预算表（分项目）</t>
  </si>
  <si>
    <t>附表8：2022年度一般公共预算对下税收返还和转移支付预算表（分地区）</t>
  </si>
  <si>
    <t>附表9：2022年度本级一般公共预算“三公”经费支出预算表</t>
  </si>
  <si>
    <t>附表10：2022年度政府性基金收入预算表</t>
  </si>
  <si>
    <t>附表11：2022年度政府性基金支出预算表</t>
  </si>
  <si>
    <t>附表12：2022年度本级政府性基金收入预算表</t>
  </si>
  <si>
    <t>附表13：2022年度本级政府性基金支出预算表</t>
  </si>
  <si>
    <t>附表14：2022年度政府性基金转移支付预算表</t>
  </si>
  <si>
    <t>附表15：2022年度国有资本经营收入预算表</t>
  </si>
  <si>
    <t>附表16：2022年度国有资本经营支出预算表</t>
  </si>
  <si>
    <t>附表17：2022年度本级国有资本经营收入预算表</t>
  </si>
  <si>
    <t>附表18：2022年度本级国有资本经营支出预算表</t>
  </si>
  <si>
    <t>附表19：2022年度社会保险基金预算收入表</t>
  </si>
  <si>
    <t>附表20：2022年度社会保险基金预算支出表</t>
  </si>
  <si>
    <t>附表21：2022年度本级社会保险基金预算收入表</t>
  </si>
  <si>
    <t>附表22：2022年度本级社会保险基金预算支出表</t>
  </si>
  <si>
    <t>附表23：2021年度政府一般债务余额和限额情况表</t>
  </si>
  <si>
    <t>附表24：2021年度本级政府一般债务余额和限额情况表</t>
  </si>
  <si>
    <t>附表25：2021年度政府专项债务余额和限额情况表</t>
  </si>
  <si>
    <t>附表26：2021年度本级政府专项债务余额和限额情况表</t>
  </si>
  <si>
    <t>附表27：2021年地方政府债务限额余额情况表</t>
  </si>
  <si>
    <t>2021年预算</t>
    <phoneticPr fontId="37" type="noConversion"/>
  </si>
  <si>
    <t>2022年预算数为2021年预算数的％</t>
    <phoneticPr fontId="37" type="noConversion"/>
  </si>
  <si>
    <t>2.经汇总，本级2022年使用一般公共预算拨款安排的“三公”经费预算数为2581万元，比上年预算数减少3.66万元，下降0.1%。其中，因公出国（境）经费171.8万元，比上年预算数下降3.1%；公务接待费517.35万元，比上年预算数下降12.1%；公务用车购置经费721万元，与上年预算数相比增长20.6%；公务用车运行经费1170.85万元，与上年预算数相比下降4.07%。主要原因是：①2022年继续贯彻落实精打细算过“紧日子”要求，因公出国（境）经费、公务接待费、公务用车运行费下降；②公安局、司法局、市监局等执法部门须更新执法执勤车辆，导致公务用车购置经费支出增加。</t>
    <phoneticPr fontId="37" type="noConversion"/>
  </si>
</sst>
</file>

<file path=xl/styles.xml><?xml version="1.0" encoding="utf-8"?>
<styleSheet xmlns="http://schemas.openxmlformats.org/spreadsheetml/2006/main">
  <numFmts count="10">
    <numFmt numFmtId="176" formatCode="0.0_ "/>
    <numFmt numFmtId="177" formatCode="0_ "/>
    <numFmt numFmtId="178" formatCode="0.00_ "/>
    <numFmt numFmtId="179" formatCode="0_);[Red]\(0\)"/>
    <numFmt numFmtId="180" formatCode="0.0_);[Red]\(0.0\)"/>
    <numFmt numFmtId="181" formatCode="#,##0_ ;[Red]\-#,##0\ "/>
    <numFmt numFmtId="182" formatCode="0.00_ ;[Red]\-0.00\ "/>
    <numFmt numFmtId="183" formatCode="0.0"/>
    <numFmt numFmtId="184" formatCode="0_ ;[Red]\-0\ "/>
    <numFmt numFmtId="185" formatCode="0.00_);[Red]\(0.00\)"/>
  </numFmts>
  <fonts count="76">
    <font>
      <sz val="12"/>
      <name val="宋体"/>
      <charset val="134"/>
    </font>
    <font>
      <sz val="12"/>
      <name val="黑体"/>
      <family val="3"/>
      <charset val="134"/>
    </font>
    <font>
      <sz val="16"/>
      <name val="宋体"/>
      <family val="3"/>
      <charset val="134"/>
    </font>
    <font>
      <sz val="18"/>
      <name val="方正小标宋_GBK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Geneva"/>
      <family val="1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0"/>
      <name val="黑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inor"/>
    </font>
    <font>
      <sz val="11"/>
      <name val="黑体"/>
      <family val="3"/>
      <charset val="134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6"/>
      <color indexed="8"/>
      <name val="宋体"/>
      <family val="3"/>
      <charset val="134"/>
      <scheme val="minor"/>
    </font>
    <font>
      <b/>
      <sz val="16"/>
      <color rgb="FF000000"/>
      <name val="方正小标宋_GBK"/>
      <charset val="134"/>
    </font>
    <font>
      <sz val="11"/>
      <name val="宋体"/>
      <family val="3"/>
      <charset val="134"/>
      <scheme val="minor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name val="楷体"/>
      <family val="3"/>
      <charset val="134"/>
    </font>
    <font>
      <sz val="11"/>
      <name val="华文楷体"/>
      <family val="3"/>
      <charset val="134"/>
    </font>
    <font>
      <sz val="9"/>
      <name val="SimSun"/>
      <charset val="134"/>
    </font>
    <font>
      <sz val="18"/>
      <name val="方正小标宋简体"/>
      <family val="3"/>
      <charset val="134"/>
    </font>
    <font>
      <b/>
      <sz val="18"/>
      <name val="方正小标宋简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黑体"/>
      <family val="3"/>
      <charset val="134"/>
    </font>
    <font>
      <b/>
      <sz val="12"/>
      <name val="黑体"/>
      <family val="3"/>
      <charset val="134"/>
    </font>
    <font>
      <sz val="9"/>
      <color rgb="FF080000"/>
      <name val="黑体"/>
      <family val="3"/>
      <charset val="134"/>
    </font>
    <font>
      <sz val="8"/>
      <name val="宋体"/>
      <family val="3"/>
      <charset val="134"/>
    </font>
    <font>
      <sz val="9"/>
      <name val="Geneva"/>
      <family val="2"/>
    </font>
    <font>
      <sz val="8"/>
      <name val="黑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sz val="9"/>
      <color indexed="8"/>
      <name val="宋体"/>
      <family val="3"/>
      <charset val="134"/>
    </font>
    <font>
      <sz val="18"/>
      <color indexed="8"/>
      <name val="方正小标宋简体"/>
      <family val="3"/>
      <charset val="134"/>
    </font>
    <font>
      <sz val="9"/>
      <color indexed="8"/>
      <name val="方正小标宋简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楷体"/>
      <family val="3"/>
      <charset val="134"/>
    </font>
    <font>
      <b/>
      <sz val="11"/>
      <color indexed="8"/>
      <name val="黑体"/>
      <family val="3"/>
      <charset val="134"/>
    </font>
    <font>
      <b/>
      <sz val="1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Geneva"/>
      <family val="1"/>
    </font>
    <font>
      <sz val="18"/>
      <color rgb="FF000000"/>
      <name val="方正小标宋简体"/>
      <family val="4"/>
      <charset val="134"/>
    </font>
    <font>
      <b/>
      <sz val="12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华文楷体"/>
      <family val="3"/>
      <charset val="134"/>
    </font>
    <font>
      <b/>
      <sz val="1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  <font>
      <b/>
      <sz val="16"/>
      <color indexed="8"/>
      <name val="方正小标宋_GBK"/>
      <charset val="134"/>
    </font>
    <font>
      <sz val="10"/>
      <color indexed="64"/>
      <name val="Arial"/>
      <family val="2"/>
    </font>
    <font>
      <sz val="11"/>
      <color indexed="64"/>
      <name val="宋体"/>
      <family val="3"/>
      <charset val="134"/>
      <scheme val="minor"/>
    </font>
    <font>
      <sz val="12"/>
      <color rgb="FFFFFFFF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6"/>
      <color rgb="FF000000"/>
      <name val="方正小标宋简体"/>
      <family val="4"/>
      <charset val="134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rgb="FF000000"/>
      <name val="方正小标宋_GBK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>
      <alignment vertical="center"/>
    </xf>
    <xf numFmtId="0" fontId="8" fillId="0" borderId="0">
      <alignment vertical="center"/>
    </xf>
    <xf numFmtId="0" fontId="18" fillId="0" borderId="0"/>
    <xf numFmtId="0" fontId="22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8" fillId="0" borderId="0">
      <alignment vertical="center"/>
    </xf>
    <xf numFmtId="0" fontId="49" fillId="0" borderId="0">
      <alignment vertical="center"/>
    </xf>
    <xf numFmtId="0" fontId="52" fillId="0" borderId="0"/>
    <xf numFmtId="0" fontId="8" fillId="0" borderId="0">
      <alignment vertical="center"/>
    </xf>
    <xf numFmtId="0" fontId="8" fillId="0" borderId="0">
      <alignment vertical="center"/>
    </xf>
    <xf numFmtId="0" fontId="68" fillId="0" borderId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" fillId="0" borderId="0">
      <alignment vertical="center"/>
    </xf>
    <xf numFmtId="0" fontId="5" fillId="0" borderId="0"/>
  </cellStyleXfs>
  <cellXfs count="351">
    <xf numFmtId="0" fontId="0" fillId="0" borderId="0" xfId="0">
      <alignment vertical="center"/>
    </xf>
    <xf numFmtId="0" fontId="1" fillId="0" borderId="0" xfId="1" applyFont="1" applyAlignment="1">
      <alignment vertical="top"/>
    </xf>
    <xf numFmtId="0" fontId="2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6" fillId="0" borderId="1" xfId="1" applyFont="1" applyFill="1" applyBorder="1">
      <alignment vertical="center"/>
    </xf>
    <xf numFmtId="0" fontId="7" fillId="0" borderId="0" xfId="1" applyFont="1" applyFill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177" fontId="14" fillId="0" borderId="1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177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/>
    <xf numFmtId="0" fontId="22" fillId="0" borderId="0" xfId="3" applyFont="1" applyBorder="1">
      <alignment vertical="center"/>
    </xf>
    <xf numFmtId="0" fontId="17" fillId="0" borderId="0" xfId="3" applyFont="1" applyBorder="1" applyAlignment="1">
      <alignment vertical="center"/>
    </xf>
    <xf numFmtId="0" fontId="19" fillId="0" borderId="0" xfId="0" applyFont="1" applyBorder="1" applyAlignment="1"/>
    <xf numFmtId="0" fontId="2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5" fillId="0" borderId="1" xfId="3" applyFont="1" applyBorder="1">
      <alignment vertical="center"/>
    </xf>
    <xf numFmtId="177" fontId="8" fillId="0" borderId="1" xfId="0" applyNumberFormat="1" applyFont="1" applyFill="1" applyBorder="1" applyAlignment="1">
      <alignment horizontal="right" vertical="center" wrapText="1"/>
    </xf>
    <xf numFmtId="0" fontId="23" fillId="0" borderId="1" xfId="3" applyFont="1" applyBorder="1">
      <alignment vertical="center"/>
    </xf>
    <xf numFmtId="0" fontId="12" fillId="0" borderId="0" xfId="3" applyFont="1" applyBorder="1">
      <alignment vertical="center"/>
    </xf>
    <xf numFmtId="0" fontId="27" fillId="0" borderId="0" xfId="3" applyFont="1" applyBorder="1" applyAlignment="1">
      <alignment vertical="center"/>
    </xf>
    <xf numFmtId="176" fontId="12" fillId="0" borderId="0" xfId="3" applyNumberFormat="1" applyFont="1" applyBorder="1" applyAlignment="1">
      <alignment horizontal="right" vertical="center"/>
    </xf>
    <xf numFmtId="0" fontId="28" fillId="0" borderId="1" xfId="3" applyFont="1" applyBorder="1" applyAlignment="1">
      <alignment horizontal="right" vertical="center"/>
    </xf>
    <xf numFmtId="0" fontId="27" fillId="0" borderId="1" xfId="3" applyFont="1" applyBorder="1">
      <alignment vertical="center"/>
    </xf>
    <xf numFmtId="0" fontId="28" fillId="0" borderId="1" xfId="3" applyFont="1" applyBorder="1">
      <alignment vertical="center"/>
    </xf>
    <xf numFmtId="176" fontId="17" fillId="0" borderId="0" xfId="3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0" fontId="8" fillId="0" borderId="0" xfId="0" applyFont="1" applyAlignment="1">
      <alignment vertical="center"/>
    </xf>
    <xf numFmtId="0" fontId="8" fillId="2" borderId="1" xfId="4" applyFont="1" applyFill="1" applyBorder="1" applyAlignment="1">
      <alignment horizontal="right" vertical="center" wrapText="1"/>
    </xf>
    <xf numFmtId="0" fontId="27" fillId="2" borderId="1" xfId="3" applyFont="1" applyFill="1" applyBorder="1" applyAlignment="1">
      <alignment horizontal="center" vertical="center"/>
    </xf>
    <xf numFmtId="0" fontId="27" fillId="2" borderId="1" xfId="3" applyFont="1" applyFill="1" applyBorder="1">
      <alignment vertical="center"/>
    </xf>
    <xf numFmtId="177" fontId="8" fillId="2" borderId="1" xfId="0" applyNumberFormat="1" applyFont="1" applyFill="1" applyBorder="1" applyAlignment="1">
      <alignment horizontal="right" vertical="center" wrapText="1"/>
    </xf>
    <xf numFmtId="0" fontId="25" fillId="2" borderId="1" xfId="3" applyFont="1" applyFill="1" applyBorder="1">
      <alignment vertical="center"/>
    </xf>
    <xf numFmtId="177" fontId="8" fillId="0" borderId="1" xfId="0" applyNumberFormat="1" applyFont="1" applyBorder="1" applyAlignment="1">
      <alignment horizontal="right" vertical="center" wrapText="1"/>
    </xf>
    <xf numFmtId="0" fontId="28" fillId="0" borderId="2" xfId="3" applyFont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28" fillId="0" borderId="5" xfId="3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center" vertical="center" wrapText="1"/>
    </xf>
    <xf numFmtId="0" fontId="27" fillId="0" borderId="5" xfId="3" applyFont="1" applyBorder="1" applyAlignment="1">
      <alignment horizontal="left" vertical="center"/>
    </xf>
    <xf numFmtId="176" fontId="8" fillId="2" borderId="6" xfId="0" applyNumberFormat="1" applyFont="1" applyFill="1" applyBorder="1" applyAlignment="1">
      <alignment horizontal="center" vertical="center" wrapText="1"/>
    </xf>
    <xf numFmtId="3" fontId="8" fillId="0" borderId="5" xfId="5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>
      <alignment horizontal="left" vertical="center" indent="1"/>
    </xf>
    <xf numFmtId="0" fontId="28" fillId="0" borderId="5" xfId="3" applyFont="1" applyBorder="1" applyAlignment="1">
      <alignment horizontal="center" vertical="center"/>
    </xf>
    <xf numFmtId="0" fontId="28" fillId="0" borderId="5" xfId="3" applyFont="1" applyBorder="1">
      <alignment vertical="center"/>
    </xf>
    <xf numFmtId="176" fontId="8" fillId="0" borderId="6" xfId="0" applyNumberFormat="1" applyFont="1" applyBorder="1" applyAlignment="1">
      <alignment horizontal="center" vertical="center" wrapText="1"/>
    </xf>
    <xf numFmtId="0" fontId="27" fillId="0" borderId="5" xfId="3" applyFont="1" applyBorder="1">
      <alignment vertical="center"/>
    </xf>
    <xf numFmtId="0" fontId="28" fillId="0" borderId="7" xfId="3" applyFont="1" applyBorder="1" applyAlignment="1">
      <alignment horizontal="center" vertical="center"/>
    </xf>
    <xf numFmtId="0" fontId="28" fillId="0" borderId="8" xfId="3" applyFont="1" applyBorder="1" applyAlignment="1">
      <alignment horizontal="right" vertical="center"/>
    </xf>
    <xf numFmtId="0" fontId="28" fillId="0" borderId="8" xfId="3" applyFont="1" applyBorder="1">
      <alignment vertical="center"/>
    </xf>
    <xf numFmtId="176" fontId="4" fillId="0" borderId="9" xfId="0" applyNumberFormat="1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6" fontId="24" fillId="0" borderId="4" xfId="0" applyNumberFormat="1" applyFont="1" applyBorder="1" applyAlignment="1">
      <alignment horizontal="center" vertical="center" wrapText="1"/>
    </xf>
    <xf numFmtId="0" fontId="25" fillId="0" borderId="5" xfId="3" applyFont="1" applyBorder="1">
      <alignment vertical="center"/>
    </xf>
    <xf numFmtId="176" fontId="25" fillId="0" borderId="6" xfId="3" applyNumberFormat="1" applyFont="1" applyBorder="1">
      <alignment vertical="center"/>
    </xf>
    <xf numFmtId="0" fontId="23" fillId="0" borderId="5" xfId="3" applyFont="1" applyBorder="1" applyAlignment="1">
      <alignment horizontal="center" vertical="center"/>
    </xf>
    <xf numFmtId="176" fontId="23" fillId="0" borderId="6" xfId="3" applyNumberFormat="1" applyFont="1" applyBorder="1">
      <alignment vertical="center"/>
    </xf>
    <xf numFmtId="0" fontId="23" fillId="0" borderId="5" xfId="3" applyFont="1" applyBorder="1">
      <alignment vertical="center"/>
    </xf>
    <xf numFmtId="0" fontId="25" fillId="0" borderId="5" xfId="3" applyFont="1" applyBorder="1" applyAlignment="1">
      <alignment horizontal="left" vertical="center" indent="2"/>
    </xf>
    <xf numFmtId="0" fontId="23" fillId="0" borderId="7" xfId="3" applyFont="1" applyBorder="1" applyAlignment="1">
      <alignment horizontal="center" vertical="center"/>
    </xf>
    <xf numFmtId="0" fontId="23" fillId="0" borderId="8" xfId="3" applyFont="1" applyBorder="1">
      <alignment vertical="center"/>
    </xf>
    <xf numFmtId="176" fontId="23" fillId="0" borderId="9" xfId="3" applyNumberFormat="1" applyFont="1" applyBorder="1">
      <alignment vertical="center"/>
    </xf>
    <xf numFmtId="0" fontId="5" fillId="0" borderId="0" xfId="6" applyFont="1" applyFill="1" applyAlignment="1"/>
    <xf numFmtId="0" fontId="31" fillId="0" borderId="0" xfId="6" applyFont="1" applyFill="1" applyAlignment="1"/>
    <xf numFmtId="0" fontId="32" fillId="0" borderId="0" xfId="6" applyFont="1" applyFill="1" applyAlignment="1">
      <alignment horizontal="left" vertical="center"/>
    </xf>
    <xf numFmtId="0" fontId="33" fillId="0" borderId="0" xfId="6" applyFont="1" applyFill="1" applyAlignment="1">
      <alignment horizontal="right" vertical="center"/>
    </xf>
    <xf numFmtId="0" fontId="34" fillId="0" borderId="11" xfId="6" applyFont="1" applyFill="1" applyBorder="1" applyAlignment="1">
      <alignment horizontal="center" vertical="center"/>
    </xf>
    <xf numFmtId="0" fontId="5" fillId="2" borderId="0" xfId="6" applyFont="1" applyFill="1" applyAlignment="1"/>
    <xf numFmtId="0" fontId="34" fillId="2" borderId="12" xfId="6" applyFont="1" applyFill="1" applyBorder="1" applyAlignment="1">
      <alignment horizontal="center" vertical="center"/>
    </xf>
    <xf numFmtId="0" fontId="31" fillId="0" borderId="0" xfId="6" applyFont="1" applyBorder="1" applyAlignment="1"/>
    <xf numFmtId="0" fontId="8" fillId="0" borderId="0" xfId="0" applyFont="1" applyFill="1" applyBorder="1" applyAlignment="1">
      <alignment horizontal="left" shrinkToFit="1"/>
    </xf>
    <xf numFmtId="176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/>
    <xf numFmtId="0" fontId="21" fillId="0" borderId="0" xfId="0" applyFont="1" applyFill="1" applyBorder="1" applyAlignment="1"/>
    <xf numFmtId="0" fontId="39" fillId="0" borderId="0" xfId="7" applyFont="1" applyFill="1" applyBorder="1" applyAlignment="1">
      <alignment horizontal="center" vertical="center" shrinkToFit="1"/>
    </xf>
    <xf numFmtId="0" fontId="39" fillId="0" borderId="0" xfId="7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 applyBorder="1" applyAlignment="1"/>
    <xf numFmtId="0" fontId="42" fillId="0" borderId="1" xfId="0" applyFont="1" applyFill="1" applyBorder="1" applyAlignment="1">
      <alignment horizontal="right" vertical="center"/>
    </xf>
    <xf numFmtId="179" fontId="42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9" fontId="8" fillId="0" borderId="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/>
    <xf numFmtId="177" fontId="42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shrinkToFit="1"/>
    </xf>
    <xf numFmtId="0" fontId="18" fillId="0" borderId="0" xfId="0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horizontal="center"/>
    </xf>
    <xf numFmtId="180" fontId="0" fillId="0" borderId="0" xfId="0" applyNumberFormat="1" applyFill="1" applyAlignment="1">
      <alignment vertical="center"/>
    </xf>
    <xf numFmtId="180" fontId="11" fillId="0" borderId="3" xfId="0" applyNumberFormat="1" applyFont="1" applyBorder="1" applyAlignment="1">
      <alignment horizontal="center" vertical="center" wrapText="1"/>
    </xf>
    <xf numFmtId="180" fontId="42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center"/>
    </xf>
    <xf numFmtId="179" fontId="42" fillId="3" borderId="1" xfId="0" applyNumberFormat="1" applyFont="1" applyFill="1" applyBorder="1" applyAlignment="1">
      <alignment horizontal="right" vertical="center"/>
    </xf>
    <xf numFmtId="179" fontId="47" fillId="0" borderId="1" xfId="0" applyNumberFormat="1" applyFont="1" applyFill="1" applyBorder="1" applyAlignment="1">
      <alignment horizontal="right" vertical="center"/>
    </xf>
    <xf numFmtId="180" fontId="8" fillId="0" borderId="1" xfId="0" applyNumberFormat="1" applyFont="1" applyFill="1" applyBorder="1" applyAlignment="1">
      <alignment horizontal="right" vertical="center"/>
    </xf>
    <xf numFmtId="180" fontId="47" fillId="0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177" fontId="11" fillId="0" borderId="8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40" fillId="3" borderId="2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49" fontId="41" fillId="3" borderId="5" xfId="0" applyNumberFormat="1" applyFont="1" applyFill="1" applyBorder="1" applyAlignment="1">
      <alignment vertical="center" shrinkToFit="1"/>
    </xf>
    <xf numFmtId="0" fontId="43" fillId="0" borderId="6" xfId="0" applyNumberFormat="1" applyFont="1" applyBorder="1" applyAlignment="1">
      <alignment horizontal="left" vertical="top" wrapText="1"/>
    </xf>
    <xf numFmtId="49" fontId="40" fillId="3" borderId="5" xfId="0" applyNumberFormat="1" applyFont="1" applyFill="1" applyBorder="1" applyAlignment="1">
      <alignment horizontal="left" vertical="center" indent="1" shrinkToFit="1"/>
    </xf>
    <xf numFmtId="0" fontId="44" fillId="3" borderId="6" xfId="0" applyFont="1" applyFill="1" applyBorder="1" applyAlignment="1">
      <alignment vertical="center" wrapText="1"/>
    </xf>
    <xf numFmtId="49" fontId="17" fillId="3" borderId="5" xfId="0" applyNumberFormat="1" applyFont="1" applyFill="1" applyBorder="1" applyAlignment="1">
      <alignment horizontal="left" vertical="center" indent="2" shrinkToFit="1"/>
    </xf>
    <xf numFmtId="0" fontId="8" fillId="3" borderId="5" xfId="0" applyFont="1" applyFill="1" applyBorder="1" applyAlignment="1">
      <alignment horizontal="left" vertical="center" indent="2" shrinkToFit="1"/>
    </xf>
    <xf numFmtId="49" fontId="40" fillId="3" borderId="5" xfId="0" applyNumberFormat="1" applyFont="1" applyFill="1" applyBorder="1" applyAlignment="1">
      <alignment horizontal="left" vertical="center" wrapText="1" indent="1"/>
    </xf>
    <xf numFmtId="49" fontId="17" fillId="3" borderId="5" xfId="0" applyNumberFormat="1" applyFont="1" applyFill="1" applyBorder="1" applyAlignment="1">
      <alignment horizontal="left" vertical="center" wrapText="1" indent="2"/>
    </xf>
    <xf numFmtId="0" fontId="17" fillId="3" borderId="5" xfId="0" applyNumberFormat="1" applyFont="1" applyFill="1" applyBorder="1" applyAlignment="1">
      <alignment horizontal="left" vertical="center" indent="2" shrinkToFit="1"/>
    </xf>
    <xf numFmtId="0" fontId="44" fillId="0" borderId="6" xfId="0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horizontal="left" vertical="center" indent="2" shrinkToFit="1"/>
    </xf>
    <xf numFmtId="0" fontId="46" fillId="3" borderId="6" xfId="0" applyFont="1" applyFill="1" applyBorder="1" applyAlignment="1">
      <alignment vertical="center" wrapText="1"/>
    </xf>
    <xf numFmtId="0" fontId="43" fillId="0" borderId="6" xfId="0" applyNumberFormat="1" applyFont="1" applyFill="1" applyBorder="1" applyAlignment="1">
      <alignment horizontal="left" vertical="top" wrapText="1"/>
    </xf>
    <xf numFmtId="0" fontId="19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8" fillId="0" borderId="5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2" fillId="0" borderId="1" xfId="0" applyFont="1" applyBorder="1" applyAlignment="1">
      <alignment horizontal="right" vertical="center"/>
    </xf>
    <xf numFmtId="0" fontId="40" fillId="0" borderId="2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176" fontId="8" fillId="0" borderId="6" xfId="0" applyNumberFormat="1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176" fontId="8" fillId="0" borderId="9" xfId="0" applyNumberFormat="1" applyFont="1" applyFill="1" applyBorder="1" applyAlignment="1">
      <alignment vertical="center"/>
    </xf>
    <xf numFmtId="0" fontId="17" fillId="0" borderId="0" xfId="8" applyFont="1" applyFill="1">
      <alignment vertical="center"/>
    </xf>
    <xf numFmtId="177" fontId="49" fillId="0" borderId="0" xfId="8" applyNumberFormat="1" applyFont="1" applyFill="1" applyAlignment="1">
      <alignment horizontal="center" vertical="center"/>
    </xf>
    <xf numFmtId="0" fontId="49" fillId="0" borderId="0" xfId="8" applyFont="1" applyFill="1">
      <alignment vertical="center"/>
    </xf>
    <xf numFmtId="176" fontId="49" fillId="0" borderId="0" xfId="8" applyNumberFormat="1" applyFont="1" applyFill="1">
      <alignment vertical="center"/>
    </xf>
    <xf numFmtId="0" fontId="51" fillId="0" borderId="0" xfId="8" applyFont="1" applyFill="1">
      <alignment vertical="center"/>
    </xf>
    <xf numFmtId="0" fontId="49" fillId="0" borderId="0" xfId="8" applyFont="1" applyFill="1" applyAlignment="1">
      <alignment horizontal="left" vertical="center" wrapText="1"/>
    </xf>
    <xf numFmtId="177" fontId="49" fillId="0" borderId="0" xfId="8" applyNumberFormat="1" applyFont="1" applyBorder="1" applyAlignment="1">
      <alignment horizontal="center" vertical="center"/>
    </xf>
    <xf numFmtId="0" fontId="49" fillId="0" borderId="0" xfId="8" applyFont="1" applyFill="1" applyBorder="1">
      <alignment vertical="center"/>
    </xf>
    <xf numFmtId="176" fontId="17" fillId="0" borderId="0" xfId="8" applyNumberFormat="1" applyFont="1" applyFill="1" applyAlignment="1">
      <alignment horizontal="right" vertical="center"/>
    </xf>
    <xf numFmtId="0" fontId="40" fillId="0" borderId="1" xfId="8" applyFont="1" applyFill="1" applyBorder="1" applyAlignment="1">
      <alignment horizontal="center" vertical="center" wrapText="1"/>
    </xf>
    <xf numFmtId="177" fontId="4" fillId="0" borderId="11" xfId="4" applyNumberFormat="1" applyFont="1" applyFill="1" applyBorder="1" applyAlignment="1">
      <alignment horizontal="center" vertical="center" wrapText="1"/>
    </xf>
    <xf numFmtId="0" fontId="4" fillId="0" borderId="11" xfId="8" applyFont="1" applyFill="1" applyBorder="1" applyAlignment="1">
      <alignment horizontal="center" vertical="center" wrapText="1"/>
    </xf>
    <xf numFmtId="176" fontId="4" fillId="0" borderId="11" xfId="8" applyNumberFormat="1" applyFont="1" applyFill="1" applyBorder="1" applyAlignment="1">
      <alignment horizontal="center" vertical="center" wrapText="1"/>
    </xf>
    <xf numFmtId="49" fontId="41" fillId="0" borderId="15" xfId="9" applyNumberFormat="1" applyFont="1" applyFill="1" applyBorder="1" applyAlignment="1">
      <alignment horizontal="left" vertical="center" wrapText="1"/>
    </xf>
    <xf numFmtId="177" fontId="41" fillId="0" borderId="12" xfId="8" applyNumberFormat="1" applyFont="1" applyFill="1" applyBorder="1" applyAlignment="1">
      <alignment horizontal="right" vertical="center" wrapText="1"/>
    </xf>
    <xf numFmtId="176" fontId="42" fillId="0" borderId="12" xfId="8" applyNumberFormat="1" applyFont="1" applyFill="1" applyBorder="1" applyAlignment="1">
      <alignment horizontal="right" vertical="center" wrapText="1"/>
    </xf>
    <xf numFmtId="0" fontId="53" fillId="0" borderId="0" xfId="8" applyFont="1" applyFill="1">
      <alignment vertical="center"/>
    </xf>
    <xf numFmtId="49" fontId="17" fillId="0" borderId="15" xfId="9" applyNumberFormat="1" applyFont="1" applyFill="1" applyBorder="1" applyAlignment="1">
      <alignment horizontal="left" vertical="center" wrapText="1" indent="1"/>
    </xf>
    <xf numFmtId="177" fontId="17" fillId="0" borderId="12" xfId="8" applyNumberFormat="1" applyFont="1" applyFill="1" applyBorder="1" applyAlignment="1">
      <alignment horizontal="right" vertical="center" wrapText="1"/>
    </xf>
    <xf numFmtId="0" fontId="17" fillId="0" borderId="12" xfId="8" applyFont="1" applyFill="1" applyBorder="1" applyAlignment="1">
      <alignment horizontal="right" vertical="center" wrapText="1"/>
    </xf>
    <xf numFmtId="176" fontId="8" fillId="0" borderId="12" xfId="8" applyNumberFormat="1" applyFont="1" applyFill="1" applyBorder="1" applyAlignment="1">
      <alignment horizontal="right" vertical="center" wrapText="1"/>
    </xf>
    <xf numFmtId="0" fontId="54" fillId="0" borderId="0" xfId="8" applyFont="1" applyFill="1">
      <alignment vertical="center"/>
    </xf>
    <xf numFmtId="0" fontId="41" fillId="0" borderId="12" xfId="8" applyFont="1" applyFill="1" applyBorder="1" applyAlignment="1">
      <alignment horizontal="right" vertical="center" wrapText="1"/>
    </xf>
    <xf numFmtId="0" fontId="41" fillId="0" borderId="15" xfId="8" applyFont="1" applyFill="1" applyBorder="1" applyAlignment="1">
      <alignment horizontal="center" vertical="center" wrapText="1"/>
    </xf>
    <xf numFmtId="177" fontId="42" fillId="0" borderId="12" xfId="4" applyNumberFormat="1" applyFont="1" applyFill="1" applyBorder="1" applyAlignment="1">
      <alignment horizontal="right" vertical="center" wrapText="1"/>
    </xf>
    <xf numFmtId="0" fontId="8" fillId="0" borderId="0" xfId="10" applyFont="1" applyAlignment="1">
      <alignment horizontal="center" vertical="center"/>
    </xf>
    <xf numFmtId="0" fontId="22" fillId="0" borderId="0" xfId="3" applyFont="1" applyBorder="1" applyAlignment="1">
      <alignment horizontal="right" vertical="center"/>
    </xf>
    <xf numFmtId="0" fontId="56" fillId="0" borderId="1" xfId="10" applyFont="1" applyBorder="1" applyAlignment="1">
      <alignment horizontal="center" vertical="center" wrapText="1"/>
    </xf>
    <xf numFmtId="0" fontId="57" fillId="0" borderId="1" xfId="3" applyFont="1" applyBorder="1" applyAlignment="1">
      <alignment horizontal="center" vertical="center"/>
    </xf>
    <xf numFmtId="0" fontId="56" fillId="0" borderId="1" xfId="10" applyFont="1" applyBorder="1">
      <alignment vertical="center"/>
    </xf>
    <xf numFmtId="0" fontId="31" fillId="0" borderId="1" xfId="10" applyFont="1" applyBorder="1">
      <alignment vertical="center"/>
    </xf>
    <xf numFmtId="0" fontId="31" fillId="0" borderId="1" xfId="10" applyFont="1" applyBorder="1" applyAlignment="1">
      <alignment horizontal="left" vertical="center" indent="1"/>
    </xf>
    <xf numFmtId="0" fontId="31" fillId="2" borderId="1" xfId="10" applyFont="1" applyFill="1" applyBorder="1" applyAlignment="1">
      <alignment horizontal="left" vertical="center" indent="1"/>
    </xf>
    <xf numFmtId="0" fontId="31" fillId="0" borderId="1" xfId="0" applyFont="1" applyBorder="1" applyAlignment="1">
      <alignment vertical="center"/>
    </xf>
    <xf numFmtId="0" fontId="48" fillId="0" borderId="1" xfId="11" applyFont="1" applyBorder="1" applyAlignment="1">
      <alignment horizontal="center" vertical="center"/>
    </xf>
    <xf numFmtId="0" fontId="19" fillId="0" borderId="1" xfId="11" applyFont="1" applyBorder="1" applyAlignment="1">
      <alignment horizontal="left" vertical="center"/>
    </xf>
    <xf numFmtId="0" fontId="19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/>
    </xf>
    <xf numFmtId="0" fontId="12" fillId="0" borderId="0" xfId="0" applyFont="1" applyBorder="1">
      <alignment vertical="center"/>
    </xf>
    <xf numFmtId="0" fontId="8" fillId="0" borderId="0" xfId="11" applyFont="1" applyBorder="1" applyAlignment="1">
      <alignment horizontal="center" vertical="center"/>
    </xf>
    <xf numFmtId="0" fontId="19" fillId="0" borderId="0" xfId="1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3" applyFont="1" applyBorder="1">
      <alignment vertical="center"/>
    </xf>
    <xf numFmtId="0" fontId="33" fillId="0" borderId="0" xfId="3" applyFont="1" applyFill="1" applyAlignment="1">
      <alignment horizontal="center" vertical="center"/>
    </xf>
    <xf numFmtId="0" fontId="61" fillId="0" borderId="1" xfId="3" applyFont="1" applyFill="1" applyBorder="1" applyAlignment="1">
      <alignment horizontal="center" vertical="center"/>
    </xf>
    <xf numFmtId="0" fontId="34" fillId="0" borderId="11" xfId="3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33" fillId="0" borderId="15" xfId="3" applyFont="1" applyFill="1" applyBorder="1">
      <alignment vertical="center"/>
    </xf>
    <xf numFmtId="0" fontId="33" fillId="0" borderId="12" xfId="3" applyFont="1" applyFill="1" applyBorder="1">
      <alignment vertical="center"/>
    </xf>
    <xf numFmtId="0" fontId="0" fillId="0" borderId="12" xfId="0" applyFont="1" applyBorder="1" applyAlignment="1">
      <alignment vertical="center"/>
    </xf>
    <xf numFmtId="0" fontId="62" fillId="0" borderId="12" xfId="3" applyFont="1" applyFill="1" applyBorder="1">
      <alignment vertical="center"/>
    </xf>
    <xf numFmtId="0" fontId="34" fillId="0" borderId="15" xfId="3" applyFont="1" applyFill="1" applyBorder="1" applyAlignment="1">
      <alignment horizontal="center" vertical="center"/>
    </xf>
    <xf numFmtId="0" fontId="34" fillId="0" borderId="12" xfId="3" applyFont="1" applyFill="1" applyBorder="1">
      <alignment vertical="center"/>
    </xf>
    <xf numFmtId="0" fontId="63" fillId="0" borderId="12" xfId="0" applyFont="1" applyBorder="1" applyAlignment="1">
      <alignment vertical="center"/>
    </xf>
    <xf numFmtId="0" fontId="63" fillId="0" borderId="0" xfId="0" applyFont="1" applyAlignment="1">
      <alignment vertical="center"/>
    </xf>
    <xf numFmtId="176" fontId="17" fillId="0" borderId="0" xfId="3" applyNumberFormat="1" applyFont="1" applyBorder="1" applyAlignment="1">
      <alignment horizontal="center" vertical="center"/>
    </xf>
    <xf numFmtId="0" fontId="57" fillId="0" borderId="1" xfId="3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176" fontId="65" fillId="0" borderId="1" xfId="0" applyNumberFormat="1" applyFont="1" applyBorder="1" applyAlignment="1">
      <alignment horizontal="center" vertical="center" wrapText="1"/>
    </xf>
    <xf numFmtId="0" fontId="66" fillId="0" borderId="1" xfId="3" applyFont="1" applyBorder="1">
      <alignment vertical="center"/>
    </xf>
    <xf numFmtId="176" fontId="66" fillId="0" borderId="1" xfId="3" applyNumberFormat="1" applyFont="1" applyBorder="1">
      <alignment vertical="center"/>
    </xf>
    <xf numFmtId="0" fontId="19" fillId="0" borderId="1" xfId="0" applyFont="1" applyBorder="1" applyAlignment="1">
      <alignment vertical="center"/>
    </xf>
    <xf numFmtId="176" fontId="19" fillId="0" borderId="1" xfId="0" applyNumberFormat="1" applyFont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/>
    </xf>
    <xf numFmtId="176" fontId="57" fillId="0" borderId="1" xfId="3" applyNumberFormat="1" applyFont="1" applyBorder="1">
      <alignment vertical="center"/>
    </xf>
    <xf numFmtId="49" fontId="69" fillId="0" borderId="1" xfId="12" applyNumberFormat="1" applyFont="1" applyBorder="1"/>
    <xf numFmtId="0" fontId="57" fillId="0" borderId="1" xfId="3" applyFont="1" applyBorder="1">
      <alignment vertical="center"/>
    </xf>
    <xf numFmtId="49" fontId="69" fillId="0" borderId="1" xfId="12" applyNumberFormat="1" applyFont="1" applyBorder="1" applyAlignment="1">
      <alignment horizontal="left" indent="2"/>
    </xf>
    <xf numFmtId="0" fontId="56" fillId="0" borderId="1" xfId="0" applyFont="1" applyBorder="1" applyAlignment="1">
      <alignment vertical="center"/>
    </xf>
    <xf numFmtId="176" fontId="56" fillId="0" borderId="1" xfId="0" applyNumberFormat="1" applyFont="1" applyBorder="1" applyAlignment="1">
      <alignment vertical="center"/>
    </xf>
    <xf numFmtId="49" fontId="69" fillId="0" borderId="1" xfId="12" applyNumberFormat="1" applyFont="1" applyBorder="1" applyAlignment="1"/>
    <xf numFmtId="176" fontId="31" fillId="0" borderId="1" xfId="0" applyNumberFormat="1" applyFont="1" applyBorder="1" applyAlignment="1">
      <alignment vertical="center"/>
    </xf>
    <xf numFmtId="0" fontId="66" fillId="0" borderId="1" xfId="3" applyFont="1" applyBorder="1" applyAlignment="1">
      <alignment horizontal="left" vertical="center"/>
    </xf>
    <xf numFmtId="0" fontId="5" fillId="0" borderId="0" xfId="13" applyFont="1" applyFill="1" applyAlignment="1"/>
    <xf numFmtId="0" fontId="70" fillId="0" borderId="0" xfId="14" applyFont="1" applyFill="1">
      <alignment vertical="center"/>
    </xf>
    <xf numFmtId="0" fontId="5" fillId="0" borderId="0" xfId="14" applyFont="1" applyFill="1">
      <alignment vertical="center"/>
    </xf>
    <xf numFmtId="181" fontId="5" fillId="0" borderId="0" xfId="14" applyNumberFormat="1" applyFont="1" applyFill="1" applyAlignment="1">
      <alignment horizontal="right" vertical="center"/>
    </xf>
    <xf numFmtId="181" fontId="56" fillId="0" borderId="11" xfId="14" applyNumberFormat="1" applyFont="1" applyFill="1" applyBorder="1" applyAlignment="1">
      <alignment horizontal="center" vertical="center" wrapText="1"/>
    </xf>
    <xf numFmtId="0" fontId="56" fillId="0" borderId="11" xfId="13" applyFont="1" applyFill="1" applyBorder="1" applyAlignment="1">
      <alignment horizontal="center" vertical="center" wrapText="1"/>
    </xf>
    <xf numFmtId="0" fontId="33" fillId="0" borderId="15" xfId="13" applyFont="1" applyFill="1" applyBorder="1" applyAlignment="1">
      <alignment horizontal="left" vertical="center" wrapText="1"/>
    </xf>
    <xf numFmtId="182" fontId="33" fillId="0" borderId="12" xfId="13" applyNumberFormat="1" applyFont="1" applyFill="1" applyBorder="1" applyAlignment="1">
      <alignment vertical="center" wrapText="1"/>
    </xf>
    <xf numFmtId="183" fontId="31" fillId="0" borderId="12" xfId="15" applyNumberFormat="1" applyFont="1" applyFill="1" applyBorder="1" applyAlignment="1">
      <alignment vertical="center" wrapText="1"/>
    </xf>
    <xf numFmtId="0" fontId="31" fillId="0" borderId="12" xfId="13" applyFont="1" applyFill="1" applyBorder="1">
      <alignment vertical="center"/>
    </xf>
    <xf numFmtId="176" fontId="31" fillId="0" borderId="12" xfId="13" applyNumberFormat="1" applyFont="1" applyFill="1" applyBorder="1">
      <alignment vertical="center"/>
    </xf>
    <xf numFmtId="0" fontId="71" fillId="0" borderId="1" xfId="13" applyNumberFormat="1" applyFont="1" applyFill="1" applyBorder="1" applyAlignment="1" applyProtection="1">
      <alignment horizontal="center" vertical="center" wrapText="1"/>
    </xf>
    <xf numFmtId="0" fontId="48" fillId="0" borderId="1" xfId="14" applyFont="1" applyBorder="1">
      <alignment vertical="center"/>
    </xf>
    <xf numFmtId="176" fontId="48" fillId="0" borderId="1" xfId="14" applyNumberFormat="1" applyFont="1" applyBorder="1">
      <alignment vertical="center"/>
    </xf>
    <xf numFmtId="0" fontId="4" fillId="0" borderId="0" xfId="14" applyFont="1">
      <alignment vertical="center"/>
    </xf>
    <xf numFmtId="181" fontId="56" fillId="0" borderId="1" xfId="14" applyNumberFormat="1" applyFont="1" applyFill="1" applyBorder="1" applyAlignment="1">
      <alignment horizontal="center" vertical="center" wrapText="1"/>
    </xf>
    <xf numFmtId="0" fontId="48" fillId="0" borderId="1" xfId="14" applyFont="1" applyBorder="1" applyAlignment="1">
      <alignment horizontal="center" vertical="center"/>
    </xf>
    <xf numFmtId="184" fontId="48" fillId="0" borderId="1" xfId="14" applyNumberFormat="1" applyFont="1" applyBorder="1">
      <alignment vertical="center"/>
    </xf>
    <xf numFmtId="176" fontId="48" fillId="0" borderId="1" xfId="16" applyNumberFormat="1" applyFont="1" applyBorder="1" applyAlignment="1">
      <alignment vertical="center"/>
    </xf>
    <xf numFmtId="0" fontId="48" fillId="0" borderId="0" xfId="14" applyFont="1">
      <alignment vertical="center"/>
    </xf>
    <xf numFmtId="0" fontId="34" fillId="0" borderId="15" xfId="13" applyFont="1" applyFill="1" applyBorder="1" applyAlignment="1">
      <alignment horizontal="left" vertical="center" wrapText="1"/>
    </xf>
    <xf numFmtId="49" fontId="33" fillId="0" borderId="15" xfId="17" applyNumberFormat="1" applyFont="1" applyFill="1" applyBorder="1" applyAlignment="1">
      <alignment vertical="center"/>
    </xf>
    <xf numFmtId="49" fontId="33" fillId="4" borderId="15" xfId="17" applyNumberFormat="1" applyFont="1" applyFill="1" applyBorder="1" applyAlignment="1">
      <alignment vertical="center"/>
    </xf>
    <xf numFmtId="0" fontId="33" fillId="4" borderId="15" xfId="13" applyFont="1" applyFill="1" applyBorder="1" applyAlignment="1">
      <alignment horizontal="left" vertical="center" wrapText="1"/>
    </xf>
    <xf numFmtId="49" fontId="33" fillId="0" borderId="15" xfId="19" applyNumberFormat="1" applyFont="1" applyFill="1" applyBorder="1" applyAlignment="1">
      <alignment vertical="center"/>
    </xf>
    <xf numFmtId="49" fontId="33" fillId="0" borderId="15" xfId="20" applyNumberFormat="1" applyFont="1" applyFill="1" applyBorder="1" applyAlignment="1">
      <alignment vertical="center"/>
    </xf>
    <xf numFmtId="0" fontId="74" fillId="2" borderId="15" xfId="13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56" fillId="0" borderId="1" xfId="27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31" fillId="0" borderId="15" xfId="28" applyFont="1" applyFill="1" applyBorder="1" applyAlignment="1">
      <alignment horizontal="center" vertical="center"/>
    </xf>
    <xf numFmtId="0" fontId="31" fillId="0" borderId="12" xfId="28" applyFont="1" applyFill="1" applyBorder="1" applyAlignment="1">
      <alignment horizontal="center" vertical="center"/>
    </xf>
    <xf numFmtId="185" fontId="31" fillId="0" borderId="12" xfId="0" applyNumberFormat="1" applyFont="1" applyBorder="1">
      <alignment vertical="center"/>
    </xf>
    <xf numFmtId="0" fontId="31" fillId="0" borderId="15" xfId="28" applyFont="1" applyFill="1" applyBorder="1" applyAlignment="1">
      <alignment vertical="center"/>
    </xf>
    <xf numFmtId="178" fontId="31" fillId="0" borderId="12" xfId="28" applyNumberFormat="1" applyFont="1" applyFill="1" applyBorder="1" applyAlignment="1">
      <alignment horizontal="center" vertical="center"/>
    </xf>
    <xf numFmtId="0" fontId="31" fillId="0" borderId="15" xfId="28" applyFont="1" applyFill="1" applyBorder="1" applyAlignment="1">
      <alignment horizontal="left" vertical="center" wrapText="1"/>
    </xf>
    <xf numFmtId="178" fontId="31" fillId="0" borderId="12" xfId="28" applyNumberFormat="1" applyFont="1" applyFill="1" applyBorder="1" applyAlignment="1">
      <alignment horizontal="center" vertical="center" wrapText="1"/>
    </xf>
    <xf numFmtId="0" fontId="31" fillId="0" borderId="12" xfId="28" applyFont="1" applyFill="1" applyBorder="1" applyAlignment="1">
      <alignment horizontal="center" vertical="center" wrapText="1"/>
    </xf>
    <xf numFmtId="0" fontId="36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>
      <alignment vertical="center"/>
    </xf>
    <xf numFmtId="0" fontId="2" fillId="2" borderId="0" xfId="1" applyFont="1" applyFill="1">
      <alignment vertical="center"/>
    </xf>
    <xf numFmtId="0" fontId="17" fillId="2" borderId="1" xfId="0" applyNumberFormat="1" applyFont="1" applyFill="1" applyBorder="1" applyAlignment="1" applyProtection="1">
      <alignment horizontal="right" vertical="center"/>
    </xf>
    <xf numFmtId="0" fontId="34" fillId="2" borderId="12" xfId="6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2" fillId="0" borderId="0" xfId="3" applyFont="1" applyFill="1" applyBorder="1">
      <alignment vertical="center"/>
    </xf>
    <xf numFmtId="0" fontId="17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right" vertical="center"/>
    </xf>
    <xf numFmtId="0" fontId="57" fillId="0" borderId="1" xfId="3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176" fontId="65" fillId="0" borderId="1" xfId="0" applyNumberFormat="1" applyFont="1" applyFill="1" applyBorder="1" applyAlignment="1">
      <alignment horizontal="center" vertical="center" wrapText="1"/>
    </xf>
    <xf numFmtId="0" fontId="66" fillId="0" borderId="1" xfId="3" applyFont="1" applyFill="1" applyBorder="1">
      <alignment vertical="center"/>
    </xf>
    <xf numFmtId="176" fontId="66" fillId="0" borderId="1" xfId="3" applyNumberFormat="1" applyFont="1" applyFill="1" applyBorder="1">
      <alignment vertical="center"/>
    </xf>
    <xf numFmtId="0" fontId="66" fillId="0" borderId="1" xfId="3" applyFont="1" applyFill="1" applyBorder="1" applyAlignment="1">
      <alignment vertical="center"/>
    </xf>
    <xf numFmtId="0" fontId="66" fillId="0" borderId="1" xfId="3" applyFont="1" applyFill="1" applyBorder="1" applyAlignment="1">
      <alignment horizontal="left" vertical="center" indent="2"/>
    </xf>
    <xf numFmtId="0" fontId="57" fillId="0" borderId="1" xfId="3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76" fontId="19" fillId="0" borderId="1" xfId="0" applyNumberFormat="1" applyFont="1" applyFill="1" applyBorder="1" applyAlignment="1">
      <alignment vertical="center"/>
    </xf>
    <xf numFmtId="0" fontId="0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8" fillId="0" borderId="0" xfId="7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/>
    </xf>
    <xf numFmtId="0" fontId="55" fillId="0" borderId="0" xfId="10" applyFont="1" applyAlignment="1">
      <alignment horizontal="center" vertical="center"/>
    </xf>
    <xf numFmtId="0" fontId="36" fillId="0" borderId="13" xfId="0" applyFont="1" applyBorder="1" applyAlignment="1">
      <alignment horizontal="left" vertical="center" wrapText="1"/>
    </xf>
    <xf numFmtId="0" fontId="21" fillId="0" borderId="0" xfId="1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35" fillId="4" borderId="0" xfId="0" applyFont="1" applyFill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/>
    </xf>
    <xf numFmtId="0" fontId="60" fillId="0" borderId="0" xfId="3" applyFont="1" applyBorder="1" applyAlignment="1">
      <alignment horizontal="center" vertical="center"/>
    </xf>
    <xf numFmtId="0" fontId="64" fillId="0" borderId="13" xfId="0" applyFont="1" applyBorder="1" applyAlignment="1">
      <alignment horizontal="left" vertical="center" wrapText="1"/>
    </xf>
    <xf numFmtId="0" fontId="67" fillId="0" borderId="0" xfId="3" applyFont="1" applyAlignment="1">
      <alignment horizontal="center" vertical="center"/>
    </xf>
    <xf numFmtId="0" fontId="67" fillId="0" borderId="0" xfId="3" applyFont="1" applyFill="1" applyAlignment="1">
      <alignment horizontal="center" vertical="center"/>
    </xf>
    <xf numFmtId="0" fontId="60" fillId="0" borderId="0" xfId="13" applyFont="1" applyBorder="1" applyAlignment="1">
      <alignment horizontal="center" vertical="center"/>
    </xf>
    <xf numFmtId="0" fontId="72" fillId="0" borderId="0" xfId="13" applyFont="1" applyBorder="1" applyAlignment="1">
      <alignment horizontal="center" vertical="center"/>
    </xf>
    <xf numFmtId="0" fontId="34" fillId="0" borderId="10" xfId="6" applyFont="1" applyFill="1" applyBorder="1" applyAlignment="1">
      <alignment horizontal="center" vertical="center"/>
    </xf>
    <xf numFmtId="0" fontId="34" fillId="0" borderId="11" xfId="6" applyFont="1" applyFill="1" applyBorder="1" applyAlignment="1">
      <alignment horizontal="center" vertical="center"/>
    </xf>
    <xf numFmtId="0" fontId="33" fillId="0" borderId="10" xfId="6" applyFont="1" applyFill="1" applyBorder="1" applyAlignment="1">
      <alignment horizontal="left" vertical="center"/>
    </xf>
    <xf numFmtId="0" fontId="33" fillId="0" borderId="11" xfId="6" applyFont="1" applyFill="1" applyBorder="1" applyAlignment="1">
      <alignment horizontal="left" vertical="center"/>
    </xf>
    <xf numFmtId="0" fontId="35" fillId="0" borderId="13" xfId="6" applyFont="1" applyBorder="1" applyAlignment="1">
      <alignment horizontal="left" vertical="center" wrapText="1"/>
    </xf>
    <xf numFmtId="0" fontId="30" fillId="0" borderId="0" xfId="6" applyFont="1" applyBorder="1" applyAlignment="1">
      <alignment horizontal="center" vertical="center"/>
    </xf>
    <xf numFmtId="0" fontId="36" fillId="0" borderId="0" xfId="6" applyFont="1" applyBorder="1" applyAlignment="1">
      <alignment horizontal="left" vertical="center" wrapText="1"/>
    </xf>
  </cellXfs>
  <cellStyles count="29">
    <cellStyle name="?鹎%U龡&amp;H齲_x0001_C铣_x0014__x0007__x0001__x0001_" xfId="2"/>
    <cellStyle name="百分比 2" xfId="15"/>
    <cellStyle name="百分比 5" xfId="16"/>
    <cellStyle name="常规" xfId="0" builtinId="0"/>
    <cellStyle name="常规 10" xfId="3"/>
    <cellStyle name="常规 13" xfId="13"/>
    <cellStyle name="常规 14" xfId="8"/>
    <cellStyle name="常规 2 2 2 2_2015财政决算公开" xfId="6"/>
    <cellStyle name="常规 33" xfId="11"/>
    <cellStyle name="常规 49" xfId="4"/>
    <cellStyle name="常规 53" xfId="27"/>
    <cellStyle name="常规 54" xfId="28"/>
    <cellStyle name="常规 55" xfId="5"/>
    <cellStyle name="常规 59" xfId="17"/>
    <cellStyle name="常规 61" xfId="25"/>
    <cellStyle name="常规 62" xfId="26"/>
    <cellStyle name="常规 63" xfId="23"/>
    <cellStyle name="常规 64" xfId="18"/>
    <cellStyle name="常规 65" xfId="19"/>
    <cellStyle name="常规 66" xfId="20"/>
    <cellStyle name="常规 67" xfId="22"/>
    <cellStyle name="常规 69" xfId="21"/>
    <cellStyle name="常规 70" xfId="24"/>
    <cellStyle name="常规 71" xfId="12"/>
    <cellStyle name="常规 72" xfId="10"/>
    <cellStyle name="常规 76" xfId="9"/>
    <cellStyle name="常规_2004年预算报人大1.1" xfId="7"/>
    <cellStyle name="常规_2006年预算表" xfId="1"/>
    <cellStyle name="常规_2007年云南省向人大报送政府收支预算表格式编制过程表" xfId="14"/>
  </cellStyles>
  <dxfs count="1"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RecoveredExternalLink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&#24180;&#25910;&#25903;&#39044;&#31639;&#34920;12.17&#65288;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5f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封面"/>
      <sheetName val="总目录"/>
      <sheetName val="公共预算封面"/>
      <sheetName val="公共预算目录"/>
      <sheetName val="表一2021年收入预算（分单位）"/>
      <sheetName val="表二2021年公共预算支出表"/>
      <sheetName val="表三2021年公共预算经济分类执行情况"/>
      <sheetName val="表四2022年收入预算"/>
      <sheetName val="表五2022年预算支出情况（项级）"/>
      <sheetName val="表六2021年一般公共预算经济分类支出表"/>
      <sheetName val="表七基本支出经济分类"/>
      <sheetName val="表八三保支出预算情况表"/>
      <sheetName val="表九三保支出预算财力安排情况表"/>
      <sheetName val="政府性基金预算封面"/>
      <sheetName val="基金目录"/>
      <sheetName val="表一2021年基金收入预算"/>
      <sheetName val="表二2021年基金支出预算"/>
      <sheetName val="表三2022年基金收入预算"/>
      <sheetName val="表四2022年基金支出预算"/>
      <sheetName val="2021国有资本经营预算封面"/>
      <sheetName val="2021国有资经营预算目录"/>
      <sheetName val="表一2022国有资本经营预算收支总表"/>
      <sheetName val="表二2022国有资本经营预算收入表"/>
      <sheetName val="表三2022国有资本经营预算支出表"/>
      <sheetName val="表四2022国有资本经营预算支出项目表"/>
      <sheetName val="表五2022年国有资本经营预算补充表"/>
      <sheetName val="社保基金封面"/>
      <sheetName val="社保基金目录"/>
      <sheetName val="表一预算总表"/>
      <sheetName val="表二居民养老保险"/>
      <sheetName val="表三机关事业社会养老保险基金预算表"/>
      <sheetName val="表四社保基金基础表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67860</v>
          </cell>
        </row>
        <row r="6">
          <cell r="B6">
            <v>65188</v>
          </cell>
        </row>
        <row r="7">
          <cell r="B7">
            <v>8231</v>
          </cell>
        </row>
        <row r="8">
          <cell r="B8">
            <v>0</v>
          </cell>
        </row>
        <row r="9">
          <cell r="B9">
            <v>227897</v>
          </cell>
        </row>
        <row r="10">
          <cell r="B10">
            <v>4312</v>
          </cell>
        </row>
        <row r="11">
          <cell r="B11">
            <v>94083</v>
          </cell>
        </row>
        <row r="12">
          <cell r="B12">
            <v>0</v>
          </cell>
        </row>
        <row r="13">
          <cell r="B13">
            <v>59239</v>
          </cell>
        </row>
        <row r="14">
          <cell r="B14">
            <v>50732</v>
          </cell>
        </row>
        <row r="15">
          <cell r="B15">
            <v>30680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42184</v>
          </cell>
        </row>
        <row r="19">
          <cell r="B19">
            <v>5594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E19">
            <v>300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opLeftCell="A19" zoomScale="85" zoomScaleNormal="85" workbookViewId="0">
      <selection activeCell="D19" sqref="D19"/>
    </sheetView>
  </sheetViews>
  <sheetFormatPr defaultColWidth="9" defaultRowHeight="14.25"/>
  <cols>
    <col min="1" max="1" width="4.375" style="3" customWidth="1"/>
    <col min="2" max="2" width="74.125" style="4" customWidth="1"/>
    <col min="3" max="7" width="9" style="4"/>
    <col min="8" max="8" width="58.625" style="4" customWidth="1"/>
    <col min="9" max="16384" width="9" style="4"/>
  </cols>
  <sheetData>
    <row r="1" spans="1:2" ht="20.25" customHeight="1">
      <c r="A1" s="321" t="s">
        <v>0</v>
      </c>
      <c r="B1" s="321"/>
    </row>
    <row r="2" spans="1:2" s="1" customFormat="1" ht="22.5">
      <c r="A2" s="322" t="s">
        <v>169</v>
      </c>
      <c r="B2" s="322"/>
    </row>
    <row r="3" spans="1:2">
      <c r="A3" s="323"/>
      <c r="B3" s="323"/>
    </row>
    <row r="4" spans="1:2" s="2" customFormat="1" ht="25.15" customHeight="1">
      <c r="A4" s="5" t="s">
        <v>1</v>
      </c>
      <c r="B4" s="6" t="s">
        <v>769</v>
      </c>
    </row>
    <row r="5" spans="1:2" s="2" customFormat="1" ht="25.15" customHeight="1">
      <c r="A5" s="5" t="s">
        <v>2</v>
      </c>
      <c r="B5" s="6" t="s">
        <v>770</v>
      </c>
    </row>
    <row r="6" spans="1:2" s="2" customFormat="1" ht="25.15" customHeight="1">
      <c r="A6" s="5" t="s">
        <v>3</v>
      </c>
      <c r="B6" s="6" t="s">
        <v>771</v>
      </c>
    </row>
    <row r="7" spans="1:2" s="2" customFormat="1" ht="25.15" customHeight="1">
      <c r="A7" s="5" t="s">
        <v>4</v>
      </c>
      <c r="B7" s="6" t="s">
        <v>772</v>
      </c>
    </row>
    <row r="8" spans="1:2" s="2" customFormat="1" ht="25.15" customHeight="1">
      <c r="A8" s="5" t="s">
        <v>5</v>
      </c>
      <c r="B8" s="6" t="s">
        <v>773</v>
      </c>
    </row>
    <row r="9" spans="1:2" s="2" customFormat="1" ht="25.15" customHeight="1">
      <c r="A9" s="5" t="s">
        <v>6</v>
      </c>
      <c r="B9" s="6" t="s">
        <v>774</v>
      </c>
    </row>
    <row r="10" spans="1:2" s="2" customFormat="1" ht="25.15" customHeight="1">
      <c r="A10" s="5" t="s">
        <v>7</v>
      </c>
      <c r="B10" s="6" t="s">
        <v>775</v>
      </c>
    </row>
    <row r="11" spans="1:2" s="2" customFormat="1" ht="25.15" customHeight="1">
      <c r="A11" s="5" t="s">
        <v>8</v>
      </c>
      <c r="B11" s="6" t="s">
        <v>776</v>
      </c>
    </row>
    <row r="12" spans="1:2" s="301" customFormat="1" ht="25.15" customHeight="1">
      <c r="A12" s="299" t="s">
        <v>9</v>
      </c>
      <c r="B12" s="300" t="s">
        <v>777</v>
      </c>
    </row>
    <row r="13" spans="1:2" s="2" customFormat="1" ht="25.15" customHeight="1">
      <c r="A13" s="5" t="s">
        <v>10</v>
      </c>
      <c r="B13" s="6" t="s">
        <v>778</v>
      </c>
    </row>
    <row r="14" spans="1:2" s="2" customFormat="1" ht="25.15" customHeight="1">
      <c r="A14" s="5" t="s">
        <v>11</v>
      </c>
      <c r="B14" s="6" t="s">
        <v>779</v>
      </c>
    </row>
    <row r="15" spans="1:2" s="2" customFormat="1" ht="25.15" customHeight="1">
      <c r="A15" s="5" t="s">
        <v>12</v>
      </c>
      <c r="B15" s="6" t="s">
        <v>780</v>
      </c>
    </row>
    <row r="16" spans="1:2" s="2" customFormat="1" ht="25.15" customHeight="1">
      <c r="A16" s="5" t="s">
        <v>13</v>
      </c>
      <c r="B16" s="6" t="s">
        <v>781</v>
      </c>
    </row>
    <row r="17" spans="1:8" s="2" customFormat="1" ht="25.15" customHeight="1">
      <c r="A17" s="5" t="s">
        <v>14</v>
      </c>
      <c r="B17" s="6" t="s">
        <v>782</v>
      </c>
    </row>
    <row r="18" spans="1:8" s="2" customFormat="1" ht="25.15" customHeight="1">
      <c r="A18" s="5" t="s">
        <v>15</v>
      </c>
      <c r="B18" s="6" t="s">
        <v>783</v>
      </c>
    </row>
    <row r="19" spans="1:8" s="2" customFormat="1" ht="25.15" customHeight="1">
      <c r="A19" s="5" t="s">
        <v>16</v>
      </c>
      <c r="B19" s="6" t="s">
        <v>784</v>
      </c>
    </row>
    <row r="20" spans="1:8" s="301" customFormat="1" ht="25.15" customHeight="1">
      <c r="A20" s="299" t="s">
        <v>17</v>
      </c>
      <c r="B20" s="300" t="s">
        <v>785</v>
      </c>
    </row>
    <row r="21" spans="1:8" s="2" customFormat="1" ht="25.15" customHeight="1">
      <c r="A21" s="5" t="s">
        <v>18</v>
      </c>
      <c r="B21" s="6" t="s">
        <v>786</v>
      </c>
    </row>
    <row r="22" spans="1:8" s="2" customFormat="1" ht="25.15" customHeight="1">
      <c r="A22" s="5" t="s">
        <v>19</v>
      </c>
      <c r="B22" s="6" t="s">
        <v>787</v>
      </c>
    </row>
    <row r="23" spans="1:8" s="2" customFormat="1" ht="25.15" customHeight="1">
      <c r="A23" s="5" t="s">
        <v>19</v>
      </c>
      <c r="B23" s="6" t="s">
        <v>788</v>
      </c>
    </row>
    <row r="24" spans="1:8" s="2" customFormat="1" ht="25.15" customHeight="1">
      <c r="A24" s="5" t="s">
        <v>20</v>
      </c>
      <c r="B24" s="6" t="s">
        <v>789</v>
      </c>
    </row>
    <row r="25" spans="1:8" s="2" customFormat="1" ht="25.15" customHeight="1">
      <c r="A25" s="5" t="s">
        <v>21</v>
      </c>
      <c r="B25" s="6" t="s">
        <v>790</v>
      </c>
    </row>
    <row r="26" spans="1:8" ht="25.15" customHeight="1">
      <c r="A26" s="5" t="s">
        <v>22</v>
      </c>
      <c r="B26" s="7" t="s">
        <v>791</v>
      </c>
      <c r="G26" s="8"/>
      <c r="H26" s="8"/>
    </row>
    <row r="27" spans="1:8" ht="25.15" customHeight="1">
      <c r="A27" s="5" t="s">
        <v>23</v>
      </c>
      <c r="B27" s="7" t="s">
        <v>792</v>
      </c>
      <c r="G27" s="8"/>
      <c r="H27" s="8"/>
    </row>
    <row r="28" spans="1:8" ht="25.15" customHeight="1">
      <c r="A28" s="5" t="s">
        <v>24</v>
      </c>
      <c r="B28" s="7" t="s">
        <v>793</v>
      </c>
      <c r="G28" s="8"/>
      <c r="H28" s="8"/>
    </row>
    <row r="29" spans="1:8" ht="25.15" customHeight="1">
      <c r="A29" s="5" t="s">
        <v>25</v>
      </c>
      <c r="B29" s="7" t="s">
        <v>794</v>
      </c>
      <c r="G29" s="8"/>
      <c r="H29" s="8"/>
    </row>
    <row r="30" spans="1:8" ht="25.5" customHeight="1">
      <c r="A30" s="5" t="s">
        <v>26</v>
      </c>
      <c r="B30" s="7" t="s">
        <v>795</v>
      </c>
    </row>
  </sheetData>
  <mergeCells count="3">
    <mergeCell ref="A1:B1"/>
    <mergeCell ref="A2:B2"/>
    <mergeCell ref="A3:B3"/>
  </mergeCells>
  <phoneticPr fontId="9" type="noConversion"/>
  <pageMargins left="0.70763888888888904" right="0.70763888888888904" top="0.55000000000000004" bottom="0.55000000000000004" header="0.31388888888888899" footer="0.31388888888888899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C8" sqref="C8"/>
    </sheetView>
  </sheetViews>
  <sheetFormatPr defaultRowHeight="14.25"/>
  <cols>
    <col min="1" max="1" width="30.25" style="286" customWidth="1"/>
    <col min="2" max="2" width="17.375" style="286" customWidth="1"/>
    <col min="3" max="3" width="16.375" style="286" customWidth="1"/>
    <col min="4" max="4" width="17.25" style="286" customWidth="1"/>
    <col min="5" max="16384" width="9" style="286"/>
  </cols>
  <sheetData>
    <row r="1" spans="1:4">
      <c r="A1" s="46" t="s">
        <v>620</v>
      </c>
    </row>
    <row r="2" spans="1:4" ht="20.25">
      <c r="A2" s="334" t="s">
        <v>743</v>
      </c>
      <c r="B2" s="334"/>
      <c r="C2" s="334"/>
      <c r="D2" s="334"/>
    </row>
    <row r="3" spans="1:4">
      <c r="A3" s="332" t="s">
        <v>172</v>
      </c>
      <c r="B3" s="332"/>
      <c r="C3" s="332"/>
      <c r="D3" s="332"/>
    </row>
    <row r="4" spans="1:4" ht="40.5">
      <c r="A4" s="287" t="s">
        <v>570</v>
      </c>
      <c r="B4" s="288" t="s">
        <v>744</v>
      </c>
      <c r="C4" s="288" t="s">
        <v>796</v>
      </c>
      <c r="D4" s="288" t="s">
        <v>797</v>
      </c>
    </row>
    <row r="5" spans="1:4">
      <c r="A5" s="289" t="s">
        <v>745</v>
      </c>
      <c r="B5" s="290">
        <f>SUM(B6:B8)</f>
        <v>2581</v>
      </c>
      <c r="C5" s="290">
        <f>SUM(C6:C8)</f>
        <v>2584.66</v>
      </c>
      <c r="D5" s="291">
        <f t="shared" ref="D5:D10" si="0">ROUND(B5/C5*100,1)</f>
        <v>99.9</v>
      </c>
    </row>
    <row r="6" spans="1:4" ht="30.75" customHeight="1">
      <c r="A6" s="292" t="s">
        <v>746</v>
      </c>
      <c r="B6" s="290">
        <v>171.8</v>
      </c>
      <c r="C6" s="290">
        <v>177.3</v>
      </c>
      <c r="D6" s="291">
        <f t="shared" si="0"/>
        <v>96.9</v>
      </c>
    </row>
    <row r="7" spans="1:4" ht="30.75" customHeight="1">
      <c r="A7" s="292" t="s">
        <v>747</v>
      </c>
      <c r="B7" s="293">
        <v>517.35</v>
      </c>
      <c r="C7" s="290">
        <v>588.79999999999995</v>
      </c>
      <c r="D7" s="291">
        <f t="shared" si="0"/>
        <v>87.9</v>
      </c>
    </row>
    <row r="8" spans="1:4" ht="30.75" customHeight="1">
      <c r="A8" s="292" t="s">
        <v>748</v>
      </c>
      <c r="B8" s="290">
        <f>B9+B10</f>
        <v>1891.85</v>
      </c>
      <c r="C8" s="290">
        <f>C9+C10</f>
        <v>1818.56</v>
      </c>
      <c r="D8" s="291">
        <f t="shared" si="0"/>
        <v>104</v>
      </c>
    </row>
    <row r="9" spans="1:4" ht="30.75" customHeight="1">
      <c r="A9" s="294" t="s">
        <v>749</v>
      </c>
      <c r="B9" s="295">
        <f>1250.85-80</f>
        <v>1170.8499999999999</v>
      </c>
      <c r="C9" s="296">
        <v>1220.56</v>
      </c>
      <c r="D9" s="291">
        <f>ROUND(B9/C9*100,2)</f>
        <v>95.93</v>
      </c>
    </row>
    <row r="10" spans="1:4" ht="30.75" customHeight="1">
      <c r="A10" s="294" t="s">
        <v>750</v>
      </c>
      <c r="B10" s="295">
        <v>721</v>
      </c>
      <c r="C10" s="296">
        <v>598</v>
      </c>
      <c r="D10" s="291">
        <f t="shared" si="0"/>
        <v>120.6</v>
      </c>
    </row>
    <row r="11" spans="1:4" ht="30.75" customHeight="1"/>
    <row r="12" spans="1:4" ht="16.5">
      <c r="A12" s="297" t="s">
        <v>751</v>
      </c>
    </row>
    <row r="13" spans="1:4" ht="98.25" customHeight="1">
      <c r="A13" s="335" t="s">
        <v>752</v>
      </c>
      <c r="B13" s="335"/>
      <c r="C13" s="335"/>
      <c r="D13" s="335"/>
    </row>
    <row r="14" spans="1:4" ht="101.25" customHeight="1">
      <c r="A14" s="333" t="s">
        <v>798</v>
      </c>
      <c r="B14" s="333"/>
      <c r="C14" s="333"/>
      <c r="D14" s="333"/>
    </row>
    <row r="15" spans="1:4" ht="108" customHeight="1">
      <c r="A15" s="298"/>
      <c r="B15" s="298"/>
      <c r="C15" s="298"/>
      <c r="D15" s="298"/>
    </row>
    <row r="16" spans="1:4">
      <c r="A16" s="298"/>
      <c r="B16" s="298"/>
      <c r="C16" s="298"/>
      <c r="D16" s="298"/>
    </row>
  </sheetData>
  <mergeCells count="4">
    <mergeCell ref="A3:D3"/>
    <mergeCell ref="A14:D14"/>
    <mergeCell ref="A2:D2"/>
    <mergeCell ref="A13:D13"/>
  </mergeCells>
  <phoneticPr fontId="9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44.625" style="25" customWidth="1"/>
    <col min="2" max="2" width="14.625" style="25" customWidth="1"/>
    <col min="3" max="3" width="14.5" style="25" customWidth="1"/>
    <col min="4" max="4" width="14" style="26" customWidth="1"/>
    <col min="5" max="16384" width="9" style="47"/>
  </cols>
  <sheetData>
    <row r="1" spans="1:4" ht="14.25">
      <c r="A1" s="46" t="s">
        <v>633</v>
      </c>
    </row>
    <row r="2" spans="1:4" ht="20.25" customHeight="1">
      <c r="A2" s="336" t="s">
        <v>167</v>
      </c>
      <c r="B2" s="336"/>
      <c r="C2" s="336"/>
      <c r="D2" s="336"/>
    </row>
    <row r="3" spans="1:4" s="50" customFormat="1" ht="15" thickBot="1">
      <c r="A3" s="56"/>
      <c r="B3" s="57"/>
      <c r="C3" s="57"/>
      <c r="D3" s="58" t="s">
        <v>119</v>
      </c>
    </row>
    <row r="4" spans="1:4" s="50" customFormat="1" ht="42.75">
      <c r="A4" s="72" t="s">
        <v>120</v>
      </c>
      <c r="B4" s="73" t="s">
        <v>29</v>
      </c>
      <c r="C4" s="74" t="s">
        <v>30</v>
      </c>
      <c r="D4" s="75" t="s">
        <v>31</v>
      </c>
    </row>
    <row r="5" spans="1:4" s="50" customFormat="1" ht="17.25" customHeight="1">
      <c r="A5" s="76" t="s">
        <v>121</v>
      </c>
      <c r="B5" s="59">
        <f>B6</f>
        <v>618000</v>
      </c>
      <c r="C5" s="59">
        <f>C6</f>
        <v>478000</v>
      </c>
      <c r="D5" s="77">
        <f>ROUND(B5/C5*100,1)</f>
        <v>129.30000000000001</v>
      </c>
    </row>
    <row r="6" spans="1:4" s="51" customFormat="1" ht="17.25" customHeight="1">
      <c r="A6" s="78" t="s">
        <v>122</v>
      </c>
      <c r="B6" s="66">
        <v>618000</v>
      </c>
      <c r="C6" s="66">
        <v>478000</v>
      </c>
      <c r="D6" s="79">
        <f>ROUND(B6/C6*100,1)</f>
        <v>129.30000000000001</v>
      </c>
    </row>
    <row r="7" spans="1:4" s="52" customFormat="1" ht="17.25" customHeight="1">
      <c r="A7" s="80" t="s">
        <v>123</v>
      </c>
      <c r="B7" s="67"/>
      <c r="C7" s="67"/>
      <c r="D7" s="79"/>
    </row>
    <row r="8" spans="1:4" s="52" customFormat="1" ht="17.25" customHeight="1">
      <c r="A8" s="80" t="s">
        <v>124</v>
      </c>
      <c r="B8" s="67"/>
      <c r="C8" s="67"/>
      <c r="D8" s="79"/>
    </row>
    <row r="9" spans="1:4" s="52" customFormat="1" ht="17.25" customHeight="1">
      <c r="A9" s="80" t="s">
        <v>125</v>
      </c>
      <c r="B9" s="68">
        <v>2000</v>
      </c>
      <c r="C9" s="68">
        <v>1000</v>
      </c>
      <c r="D9" s="79">
        <f t="shared" ref="D9:D22" si="0">ROUND(B9/C9*100,1)</f>
        <v>200</v>
      </c>
    </row>
    <row r="10" spans="1:4" s="52" customFormat="1" ht="17.25" customHeight="1">
      <c r="A10" s="80" t="s">
        <v>126</v>
      </c>
      <c r="B10" s="68">
        <v>500</v>
      </c>
      <c r="C10" s="68">
        <v>300</v>
      </c>
      <c r="D10" s="79">
        <f t="shared" si="0"/>
        <v>166.7</v>
      </c>
    </row>
    <row r="11" spans="1:4" s="52" customFormat="1" ht="17.25" customHeight="1">
      <c r="A11" s="80" t="s">
        <v>127</v>
      </c>
      <c r="B11" s="69">
        <v>597500</v>
      </c>
      <c r="C11" s="69">
        <v>458700</v>
      </c>
      <c r="D11" s="79">
        <f t="shared" si="0"/>
        <v>130.30000000000001</v>
      </c>
    </row>
    <row r="12" spans="1:4" s="52" customFormat="1" ht="17.25" customHeight="1">
      <c r="A12" s="80" t="s">
        <v>128</v>
      </c>
      <c r="B12" s="68"/>
      <c r="C12" s="68"/>
      <c r="D12" s="79"/>
    </row>
    <row r="13" spans="1:4" s="52" customFormat="1" ht="17.25" customHeight="1">
      <c r="A13" s="80" t="s">
        <v>129</v>
      </c>
      <c r="B13" s="68">
        <v>3000</v>
      </c>
      <c r="C13" s="68">
        <v>3000</v>
      </c>
      <c r="D13" s="79">
        <f t="shared" si="0"/>
        <v>100</v>
      </c>
    </row>
    <row r="14" spans="1:4" s="52" customFormat="1" ht="17.25" customHeight="1">
      <c r="A14" s="81" t="s">
        <v>130</v>
      </c>
      <c r="B14" s="69">
        <v>1400</v>
      </c>
      <c r="C14" s="69">
        <v>1450</v>
      </c>
      <c r="D14" s="79">
        <f t="shared" si="0"/>
        <v>96.6</v>
      </c>
    </row>
    <row r="15" spans="1:4" s="52" customFormat="1" ht="17.25" customHeight="1">
      <c r="A15" s="81" t="s">
        <v>131</v>
      </c>
      <c r="B15" s="69">
        <v>1600</v>
      </c>
      <c r="C15" s="69">
        <v>1550</v>
      </c>
      <c r="D15" s="79">
        <f t="shared" si="0"/>
        <v>103.2</v>
      </c>
    </row>
    <row r="16" spans="1:4" s="52" customFormat="1" ht="17.25" customHeight="1">
      <c r="A16" s="80" t="s">
        <v>132</v>
      </c>
      <c r="B16" s="69">
        <v>13000</v>
      </c>
      <c r="C16" s="69">
        <v>13500</v>
      </c>
      <c r="D16" s="79">
        <f t="shared" si="0"/>
        <v>96.3</v>
      </c>
    </row>
    <row r="17" spans="1:4" s="51" customFormat="1" ht="17.25" customHeight="1">
      <c r="A17" s="80" t="s">
        <v>133</v>
      </c>
      <c r="B17" s="68"/>
      <c r="C17" s="68"/>
      <c r="D17" s="79"/>
    </row>
    <row r="18" spans="1:4" s="51" customFormat="1" ht="17.25" customHeight="1">
      <c r="A18" s="80" t="s">
        <v>134</v>
      </c>
      <c r="B18" s="68"/>
      <c r="C18" s="68"/>
      <c r="D18" s="79"/>
    </row>
    <row r="19" spans="1:4" s="51" customFormat="1" ht="17.25" customHeight="1">
      <c r="A19" s="80" t="s">
        <v>135</v>
      </c>
      <c r="B19" s="69">
        <v>2000</v>
      </c>
      <c r="C19" s="69">
        <v>1500</v>
      </c>
      <c r="D19" s="79">
        <f t="shared" si="0"/>
        <v>133.30000000000001</v>
      </c>
    </row>
    <row r="20" spans="1:4" s="51" customFormat="1" ht="17.25" customHeight="1">
      <c r="A20" s="80" t="s">
        <v>136</v>
      </c>
      <c r="B20" s="68"/>
      <c r="C20" s="68"/>
      <c r="D20" s="79"/>
    </row>
    <row r="21" spans="1:4" ht="17.25" customHeight="1">
      <c r="A21" s="80" t="s">
        <v>137</v>
      </c>
      <c r="B21" s="68"/>
      <c r="C21" s="68"/>
      <c r="D21" s="79"/>
    </row>
    <row r="22" spans="1:4" ht="17.25" customHeight="1">
      <c r="A22" s="82" t="s">
        <v>138</v>
      </c>
      <c r="B22" s="59">
        <f>B6</f>
        <v>618000</v>
      </c>
      <c r="C22" s="59">
        <f>C6</f>
        <v>478000</v>
      </c>
      <c r="D22" s="77">
        <f t="shared" si="0"/>
        <v>129.30000000000001</v>
      </c>
    </row>
    <row r="23" spans="1:4" ht="17.25" customHeight="1">
      <c r="A23" s="83" t="s">
        <v>139</v>
      </c>
      <c r="B23" s="60"/>
      <c r="C23" s="60"/>
      <c r="D23" s="84"/>
    </row>
    <row r="24" spans="1:4" ht="17.25" customHeight="1">
      <c r="A24" s="83" t="s">
        <v>140</v>
      </c>
      <c r="B24" s="60"/>
      <c r="C24" s="61"/>
      <c r="D24" s="77"/>
    </row>
    <row r="25" spans="1:4" ht="17.25" customHeight="1">
      <c r="A25" s="78" t="s">
        <v>141</v>
      </c>
      <c r="B25" s="60"/>
      <c r="C25" s="60"/>
      <c r="D25" s="84"/>
    </row>
    <row r="26" spans="1:4" ht="17.25" customHeight="1">
      <c r="A26" s="78" t="s">
        <v>142</v>
      </c>
      <c r="B26" s="60"/>
      <c r="C26" s="60"/>
      <c r="D26" s="84"/>
    </row>
    <row r="27" spans="1:4" ht="17.25" customHeight="1">
      <c r="A27" s="78" t="s">
        <v>143</v>
      </c>
      <c r="B27" s="60"/>
      <c r="C27" s="60"/>
      <c r="D27" s="84"/>
    </row>
    <row r="28" spans="1:4" ht="17.25" customHeight="1">
      <c r="A28" s="85" t="s">
        <v>144</v>
      </c>
      <c r="B28" s="60"/>
      <c r="C28" s="60"/>
      <c r="D28" s="84"/>
    </row>
    <row r="29" spans="1:4" ht="17.25" customHeight="1">
      <c r="A29" s="85" t="s">
        <v>145</v>
      </c>
      <c r="B29" s="60"/>
      <c r="C29" s="60">
        <v>200646</v>
      </c>
      <c r="D29" s="84"/>
    </row>
    <row r="30" spans="1:4" ht="15" thickBot="1">
      <c r="A30" s="86" t="s">
        <v>72</v>
      </c>
      <c r="B30" s="87">
        <v>614500</v>
      </c>
      <c r="C30" s="88">
        <f>C22+C29</f>
        <v>678646</v>
      </c>
      <c r="D30" s="89">
        <f>ROUND(B30/C30*100,1)</f>
        <v>90.5</v>
      </c>
    </row>
  </sheetData>
  <mergeCells count="1">
    <mergeCell ref="A2:D2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D38" sqref="D38"/>
    </sheetView>
  </sheetViews>
  <sheetFormatPr defaultRowHeight="14.25"/>
  <cols>
    <col min="1" max="1" width="29.375" style="9" customWidth="1"/>
    <col min="2" max="2" width="13.625" style="9" customWidth="1"/>
    <col min="3" max="3" width="13.375" style="9" customWidth="1"/>
    <col min="4" max="4" width="17.875" style="10" customWidth="1"/>
    <col min="5" max="16384" width="9" style="47"/>
  </cols>
  <sheetData>
    <row r="1" spans="1:5">
      <c r="A1" s="46" t="s">
        <v>634</v>
      </c>
    </row>
    <row r="2" spans="1:5" ht="20.25">
      <c r="A2" s="337" t="s">
        <v>168</v>
      </c>
      <c r="B2" s="337"/>
      <c r="C2" s="337"/>
      <c r="D2" s="337"/>
    </row>
    <row r="3" spans="1:5" s="50" customFormat="1" ht="15" thickBot="1">
      <c r="A3" s="48"/>
      <c r="B3" s="49"/>
      <c r="C3" s="49"/>
      <c r="D3" s="62" t="s">
        <v>119</v>
      </c>
      <c r="E3" s="63"/>
    </row>
    <row r="4" spans="1:5" s="50" customFormat="1" ht="32.25" customHeight="1">
      <c r="A4" s="90" t="s">
        <v>120</v>
      </c>
      <c r="B4" s="91" t="s">
        <v>146</v>
      </c>
      <c r="C4" s="92" t="s">
        <v>147</v>
      </c>
      <c r="D4" s="93" t="s">
        <v>76</v>
      </c>
    </row>
    <row r="5" spans="1:5" s="50" customFormat="1" ht="18" customHeight="1">
      <c r="A5" s="94" t="s">
        <v>148</v>
      </c>
      <c r="B5" s="53"/>
      <c r="C5" s="53"/>
      <c r="D5" s="95"/>
    </row>
    <row r="6" spans="1:5" s="51" customFormat="1" ht="18" customHeight="1">
      <c r="A6" s="94" t="s">
        <v>149</v>
      </c>
      <c r="B6" s="53"/>
      <c r="C6" s="70"/>
      <c r="D6" s="95"/>
    </row>
    <row r="7" spans="1:5" s="52" customFormat="1" ht="18" customHeight="1">
      <c r="A7" s="94" t="s">
        <v>150</v>
      </c>
      <c r="B7" s="53"/>
      <c r="C7" s="70"/>
      <c r="D7" s="95"/>
    </row>
    <row r="8" spans="1:5" s="52" customFormat="1" ht="18" customHeight="1">
      <c r="A8" s="94" t="s">
        <v>151</v>
      </c>
      <c r="B8" s="53">
        <v>453700</v>
      </c>
      <c r="C8" s="70">
        <v>277300</v>
      </c>
      <c r="D8" s="95">
        <f>B8/C8*100</f>
        <v>163.61341507392714</v>
      </c>
    </row>
    <row r="9" spans="1:5" ht="18" customHeight="1">
      <c r="A9" s="94" t="s">
        <v>152</v>
      </c>
      <c r="B9" s="53"/>
      <c r="C9" s="70"/>
      <c r="D9" s="95"/>
    </row>
    <row r="10" spans="1:5" ht="18" customHeight="1">
      <c r="A10" s="94" t="s">
        <v>153</v>
      </c>
      <c r="B10" s="53"/>
      <c r="C10" s="70"/>
      <c r="D10" s="95"/>
    </row>
    <row r="11" spans="1:5" ht="18" customHeight="1">
      <c r="A11" s="94" t="s">
        <v>154</v>
      </c>
      <c r="B11" s="53"/>
      <c r="C11" s="70"/>
      <c r="D11" s="95"/>
    </row>
    <row r="12" spans="1:5" ht="18" customHeight="1">
      <c r="A12" s="94" t="s">
        <v>155</v>
      </c>
      <c r="B12" s="53"/>
      <c r="C12" s="70"/>
      <c r="D12" s="95"/>
    </row>
    <row r="13" spans="1:5" ht="18" customHeight="1">
      <c r="A13" s="94" t="s">
        <v>156</v>
      </c>
      <c r="B13" s="53">
        <v>3000</v>
      </c>
      <c r="C13" s="70">
        <f>3000+200646</f>
        <v>203646</v>
      </c>
      <c r="D13" s="95">
        <f>B13/C13*100</f>
        <v>1.4731445744085323</v>
      </c>
    </row>
    <row r="14" spans="1:5" ht="18" customHeight="1">
      <c r="A14" s="94" t="s">
        <v>157</v>
      </c>
      <c r="B14" s="54">
        <v>41000</v>
      </c>
      <c r="C14" s="70">
        <v>37400</v>
      </c>
      <c r="D14" s="95">
        <f>B14/C14*100</f>
        <v>109.62566844919786</v>
      </c>
    </row>
    <row r="15" spans="1:5" ht="18" customHeight="1">
      <c r="A15" s="94" t="s">
        <v>158</v>
      </c>
      <c r="B15" s="54">
        <v>300</v>
      </c>
      <c r="C15" s="71">
        <f>[3]表二2021年基金支出预算!E19</f>
        <v>300</v>
      </c>
      <c r="D15" s="95">
        <f>B15/C15*100</f>
        <v>100</v>
      </c>
    </row>
    <row r="16" spans="1:5" s="64" customFormat="1" ht="18" customHeight="1">
      <c r="A16" s="96" t="s">
        <v>159</v>
      </c>
      <c r="B16" s="55">
        <f>SUM(B5:B15)</f>
        <v>498000</v>
      </c>
      <c r="C16" s="55">
        <f>SUM(C5:C15)</f>
        <v>518646</v>
      </c>
      <c r="D16" s="97">
        <f>B16/C16*100</f>
        <v>96.019250124362273</v>
      </c>
    </row>
    <row r="17" spans="1:4" ht="18" customHeight="1">
      <c r="A17" s="98" t="s">
        <v>160</v>
      </c>
      <c r="B17" s="53"/>
      <c r="C17" s="53"/>
      <c r="D17" s="95"/>
    </row>
    <row r="18" spans="1:4" ht="18" customHeight="1">
      <c r="A18" s="98" t="s">
        <v>103</v>
      </c>
      <c r="B18" s="55">
        <f>SUM(B19:B23)</f>
        <v>120000</v>
      </c>
      <c r="C18" s="55">
        <f>SUM(C19:C23)</f>
        <v>240000</v>
      </c>
      <c r="D18" s="95">
        <f>B18/C18*100</f>
        <v>50</v>
      </c>
    </row>
    <row r="19" spans="1:4" ht="18" customHeight="1">
      <c r="A19" s="99" t="s">
        <v>161</v>
      </c>
      <c r="B19" s="53"/>
      <c r="C19" s="53"/>
      <c r="D19" s="95"/>
    </row>
    <row r="20" spans="1:4" s="64" customFormat="1" ht="18" customHeight="1">
      <c r="A20" s="99" t="s">
        <v>162</v>
      </c>
      <c r="B20" s="53"/>
      <c r="C20" s="53"/>
      <c r="D20" s="95"/>
    </row>
    <row r="21" spans="1:4" s="64" customFormat="1" ht="18" customHeight="1">
      <c r="A21" s="99" t="s">
        <v>163</v>
      </c>
      <c r="B21" s="53">
        <v>120000</v>
      </c>
      <c r="C21" s="53">
        <v>240000</v>
      </c>
      <c r="D21" s="95">
        <f>B21/C21*100</f>
        <v>50</v>
      </c>
    </row>
    <row r="22" spans="1:4" ht="18" customHeight="1">
      <c r="A22" s="99" t="s">
        <v>164</v>
      </c>
      <c r="B22" s="70"/>
      <c r="C22" s="53"/>
      <c r="D22" s="95"/>
    </row>
    <row r="23" spans="1:4" s="64" customFormat="1" ht="18" customHeight="1">
      <c r="A23" s="99" t="s">
        <v>165</v>
      </c>
      <c r="B23" s="53"/>
      <c r="C23" s="53"/>
      <c r="D23" s="95"/>
    </row>
    <row r="24" spans="1:4" ht="18" customHeight="1" thickBot="1">
      <c r="A24" s="100" t="s">
        <v>166</v>
      </c>
      <c r="B24" s="101">
        <f>B16+B17+B18</f>
        <v>618000</v>
      </c>
      <c r="C24" s="101">
        <f>C16+C17+C18</f>
        <v>758646</v>
      </c>
      <c r="D24" s="102">
        <f>B24/C24*100</f>
        <v>81.460918531172638</v>
      </c>
    </row>
    <row r="25" spans="1:4" s="64" customFormat="1">
      <c r="A25" s="9"/>
      <c r="B25" s="9"/>
      <c r="C25" s="9"/>
      <c r="D25" s="10"/>
    </row>
    <row r="28" spans="1:4" s="64" customFormat="1">
      <c r="A28" s="9"/>
      <c r="B28" s="9"/>
      <c r="C28" s="9"/>
      <c r="D28" s="10"/>
    </row>
    <row r="36" spans="1:4" s="64" customFormat="1">
      <c r="A36" s="9"/>
      <c r="B36" s="9"/>
      <c r="C36" s="9"/>
      <c r="D36" s="10"/>
    </row>
    <row r="37" spans="1:4" s="64" customFormat="1">
      <c r="A37" s="9"/>
      <c r="B37" s="9"/>
      <c r="C37" s="9"/>
      <c r="D37" s="10"/>
    </row>
    <row r="38" spans="1:4" s="64" customFormat="1">
      <c r="A38" s="9"/>
      <c r="B38" s="9"/>
      <c r="C38" s="9"/>
      <c r="D38" s="10"/>
    </row>
  </sheetData>
  <mergeCells count="1">
    <mergeCell ref="A2:D2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topLeftCell="A7" workbookViewId="0">
      <selection activeCell="F32" sqref="F32"/>
    </sheetView>
  </sheetViews>
  <sheetFormatPr defaultRowHeight="13.5"/>
  <cols>
    <col min="1" max="1" width="44.625" style="25" customWidth="1"/>
    <col min="2" max="2" width="14.625" style="25" customWidth="1"/>
    <col min="3" max="3" width="14.5" style="25" customWidth="1"/>
    <col min="4" max="4" width="14" style="26" customWidth="1"/>
    <col min="5" max="16384" width="9" style="47"/>
  </cols>
  <sheetData>
    <row r="1" spans="1:4" ht="14.25">
      <c r="A1" s="46" t="s">
        <v>635</v>
      </c>
    </row>
    <row r="2" spans="1:4" ht="20.25" customHeight="1">
      <c r="A2" s="336" t="s">
        <v>636</v>
      </c>
      <c r="B2" s="336"/>
      <c r="C2" s="336"/>
      <c r="D2" s="336"/>
    </row>
    <row r="3" spans="1:4" s="50" customFormat="1" ht="15" thickBot="1">
      <c r="A3" s="56"/>
      <c r="B3" s="57"/>
      <c r="C3" s="57"/>
      <c r="D3" s="58" t="s">
        <v>119</v>
      </c>
    </row>
    <row r="4" spans="1:4" s="50" customFormat="1" ht="42.75">
      <c r="A4" s="72" t="s">
        <v>120</v>
      </c>
      <c r="B4" s="73" t="s">
        <v>29</v>
      </c>
      <c r="C4" s="74" t="s">
        <v>30</v>
      </c>
      <c r="D4" s="75" t="s">
        <v>31</v>
      </c>
    </row>
    <row r="5" spans="1:4" s="50" customFormat="1" ht="17.25" customHeight="1">
      <c r="A5" s="76" t="s">
        <v>121</v>
      </c>
      <c r="B5" s="59">
        <f>B6</f>
        <v>618000</v>
      </c>
      <c r="C5" s="59">
        <f>C6</f>
        <v>478000</v>
      </c>
      <c r="D5" s="77">
        <f>ROUND(B5/C5*100,1)</f>
        <v>129.30000000000001</v>
      </c>
    </row>
    <row r="6" spans="1:4" s="51" customFormat="1" ht="17.25" customHeight="1">
      <c r="A6" s="78" t="s">
        <v>122</v>
      </c>
      <c r="B6" s="66">
        <v>618000</v>
      </c>
      <c r="C6" s="66">
        <v>478000</v>
      </c>
      <c r="D6" s="79">
        <f>ROUND(B6/C6*100,1)</f>
        <v>129.30000000000001</v>
      </c>
    </row>
    <row r="7" spans="1:4" s="52" customFormat="1" ht="17.25" customHeight="1">
      <c r="A7" s="80" t="s">
        <v>123</v>
      </c>
      <c r="B7" s="67"/>
      <c r="C7" s="67"/>
      <c r="D7" s="79"/>
    </row>
    <row r="8" spans="1:4" s="52" customFormat="1" ht="17.25" customHeight="1">
      <c r="A8" s="80" t="s">
        <v>124</v>
      </c>
      <c r="B8" s="67"/>
      <c r="C8" s="67"/>
      <c r="D8" s="79"/>
    </row>
    <row r="9" spans="1:4" s="52" customFormat="1" ht="17.25" customHeight="1">
      <c r="A9" s="80" t="s">
        <v>125</v>
      </c>
      <c r="B9" s="68">
        <v>2000</v>
      </c>
      <c r="C9" s="68">
        <v>1000</v>
      </c>
      <c r="D9" s="79">
        <f t="shared" ref="D9:D22" si="0">ROUND(B9/C9*100,1)</f>
        <v>200</v>
      </c>
    </row>
    <row r="10" spans="1:4" s="52" customFormat="1" ht="17.25" customHeight="1">
      <c r="A10" s="80" t="s">
        <v>126</v>
      </c>
      <c r="B10" s="68">
        <v>500</v>
      </c>
      <c r="C10" s="68">
        <v>300</v>
      </c>
      <c r="D10" s="79">
        <f t="shared" si="0"/>
        <v>166.7</v>
      </c>
    </row>
    <row r="11" spans="1:4" s="52" customFormat="1" ht="17.25" customHeight="1">
      <c r="A11" s="80" t="s">
        <v>127</v>
      </c>
      <c r="B11" s="69">
        <v>597500</v>
      </c>
      <c r="C11" s="69">
        <v>458700</v>
      </c>
      <c r="D11" s="79">
        <f t="shared" si="0"/>
        <v>130.30000000000001</v>
      </c>
    </row>
    <row r="12" spans="1:4" s="52" customFormat="1" ht="17.25" customHeight="1">
      <c r="A12" s="80" t="s">
        <v>128</v>
      </c>
      <c r="B12" s="68"/>
      <c r="C12" s="68"/>
      <c r="D12" s="79"/>
    </row>
    <row r="13" spans="1:4" s="52" customFormat="1" ht="17.25" customHeight="1">
      <c r="A13" s="80" t="s">
        <v>129</v>
      </c>
      <c r="B13" s="68">
        <v>3000</v>
      </c>
      <c r="C13" s="68">
        <v>3000</v>
      </c>
      <c r="D13" s="79">
        <f t="shared" si="0"/>
        <v>100</v>
      </c>
    </row>
    <row r="14" spans="1:4" s="52" customFormat="1" ht="17.25" customHeight="1">
      <c r="A14" s="81" t="s">
        <v>130</v>
      </c>
      <c r="B14" s="69">
        <v>1400</v>
      </c>
      <c r="C14" s="69">
        <v>1450</v>
      </c>
      <c r="D14" s="79">
        <f t="shared" si="0"/>
        <v>96.6</v>
      </c>
    </row>
    <row r="15" spans="1:4" s="52" customFormat="1" ht="17.25" customHeight="1">
      <c r="A15" s="81" t="s">
        <v>131</v>
      </c>
      <c r="B15" s="69">
        <v>1600</v>
      </c>
      <c r="C15" s="69">
        <v>1550</v>
      </c>
      <c r="D15" s="79">
        <f t="shared" si="0"/>
        <v>103.2</v>
      </c>
    </row>
    <row r="16" spans="1:4" s="52" customFormat="1" ht="17.25" customHeight="1">
      <c r="A16" s="80" t="s">
        <v>132</v>
      </c>
      <c r="B16" s="69">
        <v>13000</v>
      </c>
      <c r="C16" s="69">
        <v>13500</v>
      </c>
      <c r="D16" s="79">
        <f t="shared" si="0"/>
        <v>96.3</v>
      </c>
    </row>
    <row r="17" spans="1:4" s="51" customFormat="1" ht="17.25" customHeight="1">
      <c r="A17" s="80" t="s">
        <v>133</v>
      </c>
      <c r="B17" s="68"/>
      <c r="C17" s="68"/>
      <c r="D17" s="79"/>
    </row>
    <row r="18" spans="1:4" s="51" customFormat="1" ht="17.25" customHeight="1">
      <c r="A18" s="80" t="s">
        <v>134</v>
      </c>
      <c r="B18" s="68"/>
      <c r="C18" s="68"/>
      <c r="D18" s="79"/>
    </row>
    <row r="19" spans="1:4" s="51" customFormat="1" ht="17.25" customHeight="1">
      <c r="A19" s="80" t="s">
        <v>135</v>
      </c>
      <c r="B19" s="69">
        <v>2000</v>
      </c>
      <c r="C19" s="69">
        <v>1500</v>
      </c>
      <c r="D19" s="79">
        <f t="shared" si="0"/>
        <v>133.30000000000001</v>
      </c>
    </row>
    <row r="20" spans="1:4" s="51" customFormat="1" ht="17.25" customHeight="1">
      <c r="A20" s="80" t="s">
        <v>136</v>
      </c>
      <c r="B20" s="68"/>
      <c r="C20" s="68"/>
      <c r="D20" s="79"/>
    </row>
    <row r="21" spans="1:4" ht="17.25" customHeight="1">
      <c r="A21" s="80" t="s">
        <v>137</v>
      </c>
      <c r="B21" s="68"/>
      <c r="C21" s="68"/>
      <c r="D21" s="79"/>
    </row>
    <row r="22" spans="1:4" ht="17.25" customHeight="1">
      <c r="A22" s="82" t="s">
        <v>138</v>
      </c>
      <c r="B22" s="59">
        <f>B6</f>
        <v>618000</v>
      </c>
      <c r="C22" s="59">
        <f>C6</f>
        <v>478000</v>
      </c>
      <c r="D22" s="77">
        <f t="shared" si="0"/>
        <v>129.30000000000001</v>
      </c>
    </row>
    <row r="23" spans="1:4" ht="17.25" customHeight="1">
      <c r="A23" s="83" t="s">
        <v>139</v>
      </c>
      <c r="B23" s="60"/>
      <c r="C23" s="60"/>
      <c r="D23" s="84"/>
    </row>
    <row r="24" spans="1:4" ht="17.25" customHeight="1">
      <c r="A24" s="83" t="s">
        <v>140</v>
      </c>
      <c r="B24" s="60"/>
      <c r="C24" s="61"/>
      <c r="D24" s="77"/>
    </row>
    <row r="25" spans="1:4" ht="17.25" customHeight="1">
      <c r="A25" s="78" t="s">
        <v>141</v>
      </c>
      <c r="B25" s="60"/>
      <c r="C25" s="60"/>
      <c r="D25" s="84"/>
    </row>
    <row r="26" spans="1:4" ht="17.25" customHeight="1">
      <c r="A26" s="78" t="s">
        <v>142</v>
      </c>
      <c r="B26" s="60"/>
      <c r="C26" s="60"/>
      <c r="D26" s="84"/>
    </row>
    <row r="27" spans="1:4" ht="17.25" customHeight="1">
      <c r="A27" s="78" t="s">
        <v>143</v>
      </c>
      <c r="B27" s="60"/>
      <c r="C27" s="60"/>
      <c r="D27" s="84"/>
    </row>
    <row r="28" spans="1:4" ht="17.25" customHeight="1">
      <c r="A28" s="85" t="s">
        <v>144</v>
      </c>
      <c r="B28" s="60"/>
      <c r="C28" s="60"/>
      <c r="D28" s="84"/>
    </row>
    <row r="29" spans="1:4" ht="17.25" customHeight="1">
      <c r="A29" s="85" t="s">
        <v>145</v>
      </c>
      <c r="B29" s="60"/>
      <c r="C29" s="60">
        <v>200646</v>
      </c>
      <c r="D29" s="84"/>
    </row>
    <row r="30" spans="1:4" ht="15" thickBot="1">
      <c r="A30" s="86" t="s">
        <v>72</v>
      </c>
      <c r="B30" s="87">
        <v>614500</v>
      </c>
      <c r="C30" s="88">
        <f>C22+C29</f>
        <v>678646</v>
      </c>
      <c r="D30" s="89">
        <f>ROUND(B30/C30*100,1)</f>
        <v>90.5</v>
      </c>
    </row>
    <row r="31" spans="1:4" ht="39" customHeight="1">
      <c r="A31" s="330" t="s">
        <v>639</v>
      </c>
      <c r="B31" s="330"/>
      <c r="C31" s="330"/>
      <c r="D31" s="330"/>
    </row>
  </sheetData>
  <mergeCells count="2">
    <mergeCell ref="A2:D2"/>
    <mergeCell ref="A31:D31"/>
  </mergeCells>
  <phoneticPr fontId="5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29" sqref="D29"/>
    </sheetView>
  </sheetViews>
  <sheetFormatPr defaultRowHeight="14.25"/>
  <cols>
    <col min="1" max="1" width="29.375" style="9" customWidth="1"/>
    <col min="2" max="2" width="13.625" style="9" customWidth="1"/>
    <col min="3" max="3" width="13.375" style="9" customWidth="1"/>
    <col min="4" max="4" width="17.875" style="10" customWidth="1"/>
    <col min="5" max="16384" width="9" style="47"/>
  </cols>
  <sheetData>
    <row r="1" spans="1:5">
      <c r="A1" s="46" t="s">
        <v>637</v>
      </c>
    </row>
    <row r="2" spans="1:5" ht="20.25">
      <c r="A2" s="337" t="s">
        <v>638</v>
      </c>
      <c r="B2" s="337"/>
      <c r="C2" s="337"/>
      <c r="D2" s="337"/>
    </row>
    <row r="3" spans="1:5" s="50" customFormat="1" ht="15" thickBot="1">
      <c r="A3" s="48"/>
      <c r="B3" s="49"/>
      <c r="C3" s="49"/>
      <c r="D3" s="62" t="s">
        <v>119</v>
      </c>
      <c r="E3" s="63"/>
    </row>
    <row r="4" spans="1:5" s="50" customFormat="1" ht="32.25" customHeight="1">
      <c r="A4" s="90" t="s">
        <v>120</v>
      </c>
      <c r="B4" s="91" t="s">
        <v>146</v>
      </c>
      <c r="C4" s="92" t="s">
        <v>147</v>
      </c>
      <c r="D4" s="93" t="s">
        <v>76</v>
      </c>
    </row>
    <row r="5" spans="1:5" s="50" customFormat="1" ht="18" customHeight="1">
      <c r="A5" s="94" t="s">
        <v>148</v>
      </c>
      <c r="B5" s="53"/>
      <c r="C5" s="53"/>
      <c r="D5" s="95"/>
    </row>
    <row r="6" spans="1:5" s="51" customFormat="1" ht="18" customHeight="1">
      <c r="A6" s="94" t="s">
        <v>149</v>
      </c>
      <c r="B6" s="53"/>
      <c r="C6" s="70"/>
      <c r="D6" s="95"/>
    </row>
    <row r="7" spans="1:5" s="52" customFormat="1" ht="18" customHeight="1">
      <c r="A7" s="94" t="s">
        <v>150</v>
      </c>
      <c r="B7" s="53"/>
      <c r="C7" s="70"/>
      <c r="D7" s="95"/>
    </row>
    <row r="8" spans="1:5" s="52" customFormat="1" ht="18" customHeight="1">
      <c r="A8" s="94" t="s">
        <v>151</v>
      </c>
      <c r="B8" s="53">
        <v>453700</v>
      </c>
      <c r="C8" s="70">
        <v>277300</v>
      </c>
      <c r="D8" s="95">
        <f>B8/C8*100</f>
        <v>163.61341507392714</v>
      </c>
    </row>
    <row r="9" spans="1:5" ht="18" customHeight="1">
      <c r="A9" s="94" t="s">
        <v>152</v>
      </c>
      <c r="B9" s="53"/>
      <c r="C9" s="70"/>
      <c r="D9" s="95"/>
    </row>
    <row r="10" spans="1:5" ht="18" customHeight="1">
      <c r="A10" s="94" t="s">
        <v>153</v>
      </c>
      <c r="B10" s="53"/>
      <c r="C10" s="70"/>
      <c r="D10" s="95"/>
    </row>
    <row r="11" spans="1:5" ht="18" customHeight="1">
      <c r="A11" s="94" t="s">
        <v>154</v>
      </c>
      <c r="B11" s="53"/>
      <c r="C11" s="70"/>
      <c r="D11" s="95"/>
    </row>
    <row r="12" spans="1:5" ht="18" customHeight="1">
      <c r="A12" s="94" t="s">
        <v>155</v>
      </c>
      <c r="B12" s="53"/>
      <c r="C12" s="70"/>
      <c r="D12" s="95"/>
    </row>
    <row r="13" spans="1:5" ht="18" customHeight="1">
      <c r="A13" s="94" t="s">
        <v>156</v>
      </c>
      <c r="B13" s="53">
        <v>3000</v>
      </c>
      <c r="C13" s="70">
        <f>3000+200646</f>
        <v>203646</v>
      </c>
      <c r="D13" s="95">
        <f>B13/C13*100</f>
        <v>1.4731445744085323</v>
      </c>
    </row>
    <row r="14" spans="1:5" ht="18" customHeight="1">
      <c r="A14" s="94" t="s">
        <v>157</v>
      </c>
      <c r="B14" s="54">
        <v>41000</v>
      </c>
      <c r="C14" s="70">
        <v>37400</v>
      </c>
      <c r="D14" s="95">
        <f>B14/C14*100</f>
        <v>109.62566844919786</v>
      </c>
    </row>
    <row r="15" spans="1:5" ht="18" customHeight="1">
      <c r="A15" s="94" t="s">
        <v>158</v>
      </c>
      <c r="B15" s="54">
        <v>300</v>
      </c>
      <c r="C15" s="71">
        <f>[3]表二2021年基金支出预算!E19</f>
        <v>300</v>
      </c>
      <c r="D15" s="95">
        <f>B15/C15*100</f>
        <v>100</v>
      </c>
    </row>
    <row r="16" spans="1:5" s="64" customFormat="1" ht="18" customHeight="1">
      <c r="A16" s="96" t="s">
        <v>159</v>
      </c>
      <c r="B16" s="55">
        <f>SUM(B5:B15)</f>
        <v>498000</v>
      </c>
      <c r="C16" s="55">
        <f>SUM(C5:C15)</f>
        <v>518646</v>
      </c>
      <c r="D16" s="97">
        <f>B16/C16*100</f>
        <v>96.019250124362273</v>
      </c>
    </row>
    <row r="17" spans="1:4">
      <c r="A17" s="98" t="s">
        <v>160</v>
      </c>
      <c r="B17" s="53"/>
      <c r="C17" s="53"/>
      <c r="D17" s="95"/>
    </row>
    <row r="18" spans="1:4">
      <c r="A18" s="98" t="s">
        <v>103</v>
      </c>
      <c r="B18" s="55">
        <f>SUM(B19:B23)</f>
        <v>120000</v>
      </c>
      <c r="C18" s="55">
        <f>SUM(C19:C23)</f>
        <v>240000</v>
      </c>
      <c r="D18" s="95">
        <f>B18/C18*100</f>
        <v>50</v>
      </c>
    </row>
    <row r="19" spans="1:4">
      <c r="A19" s="99" t="s">
        <v>161</v>
      </c>
      <c r="B19" s="53"/>
      <c r="C19" s="53"/>
      <c r="D19" s="95"/>
    </row>
    <row r="20" spans="1:4" s="64" customFormat="1">
      <c r="A20" s="99" t="s">
        <v>162</v>
      </c>
      <c r="B20" s="53"/>
      <c r="C20" s="53"/>
      <c r="D20" s="95"/>
    </row>
    <row r="21" spans="1:4" s="64" customFormat="1">
      <c r="A21" s="99" t="s">
        <v>163</v>
      </c>
      <c r="B21" s="53">
        <v>120000</v>
      </c>
      <c r="C21" s="53">
        <v>240000</v>
      </c>
      <c r="D21" s="95">
        <f>B21/C21*100</f>
        <v>50</v>
      </c>
    </row>
    <row r="22" spans="1:4">
      <c r="A22" s="99" t="s">
        <v>164</v>
      </c>
      <c r="B22" s="70"/>
      <c r="C22" s="53"/>
      <c r="D22" s="95"/>
    </row>
    <row r="23" spans="1:4" s="64" customFormat="1">
      <c r="A23" s="99" t="s">
        <v>165</v>
      </c>
      <c r="B23" s="53"/>
      <c r="C23" s="53"/>
      <c r="D23" s="95"/>
    </row>
    <row r="24" spans="1:4" ht="15" thickBot="1">
      <c r="A24" s="100" t="s">
        <v>166</v>
      </c>
      <c r="B24" s="101">
        <f>B16+B17+B18</f>
        <v>618000</v>
      </c>
      <c r="C24" s="101">
        <f>C16+C17+C18</f>
        <v>758646</v>
      </c>
      <c r="D24" s="102">
        <f>B24/C24*100</f>
        <v>81.460918531172638</v>
      </c>
    </row>
    <row r="25" spans="1:4" s="64" customFormat="1" ht="48" customHeight="1">
      <c r="A25" s="330" t="s">
        <v>640</v>
      </c>
      <c r="B25" s="330"/>
      <c r="C25" s="330"/>
      <c r="D25" s="330"/>
    </row>
    <row r="28" spans="1:4" s="64" customFormat="1">
      <c r="A28" s="9"/>
      <c r="B28" s="9"/>
      <c r="C28" s="9"/>
      <c r="D28" s="10"/>
    </row>
    <row r="36" spans="1:4" s="64" customFormat="1">
      <c r="A36" s="9"/>
      <c r="B36" s="9"/>
      <c r="C36" s="9"/>
      <c r="D36" s="10"/>
    </row>
    <row r="37" spans="1:4" s="64" customFormat="1">
      <c r="A37" s="9"/>
      <c r="B37" s="9"/>
      <c r="C37" s="9"/>
      <c r="D37" s="10"/>
    </row>
    <row r="38" spans="1:4" s="64" customFormat="1">
      <c r="A38" s="9"/>
      <c r="B38" s="9"/>
      <c r="C38" s="9"/>
      <c r="D38" s="10"/>
    </row>
  </sheetData>
  <mergeCells count="2">
    <mergeCell ref="A2:D2"/>
    <mergeCell ref="A25:D25"/>
  </mergeCells>
  <phoneticPr fontId="58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4" sqref="J14"/>
    </sheetView>
  </sheetViews>
  <sheetFormatPr defaultRowHeight="14.25"/>
  <cols>
    <col min="1" max="1" width="23.5" style="224" bestFit="1" customWidth="1"/>
    <col min="2" max="9" width="9" style="224"/>
    <col min="10" max="10" width="16.375" style="224" bestFit="1" customWidth="1"/>
    <col min="11" max="16384" width="9" style="224"/>
  </cols>
  <sheetData>
    <row r="1" spans="1:10" ht="15.75">
      <c r="A1" s="223" t="s">
        <v>641</v>
      </c>
    </row>
    <row r="2" spans="1:10" ht="24">
      <c r="A2" s="338" t="s">
        <v>648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>
      <c r="A3" s="225"/>
      <c r="B3" s="225"/>
      <c r="C3" s="225"/>
      <c r="D3" s="225"/>
      <c r="E3" s="225"/>
      <c r="F3" s="225"/>
      <c r="G3" s="225"/>
      <c r="H3" s="225"/>
      <c r="J3" s="226" t="s">
        <v>119</v>
      </c>
    </row>
    <row r="4" spans="1:10" ht="23.25" customHeight="1">
      <c r="A4" s="227" t="s">
        <v>570</v>
      </c>
      <c r="B4" s="228" t="s">
        <v>642</v>
      </c>
      <c r="C4" s="228" t="s">
        <v>643</v>
      </c>
      <c r="D4" s="228" t="s">
        <v>643</v>
      </c>
      <c r="E4" s="228" t="s">
        <v>643</v>
      </c>
      <c r="F4" s="228" t="s">
        <v>643</v>
      </c>
      <c r="G4" s="228" t="s">
        <v>644</v>
      </c>
      <c r="H4" s="228" t="s">
        <v>644</v>
      </c>
      <c r="I4" s="228" t="s">
        <v>644</v>
      </c>
      <c r="J4" s="229" t="s">
        <v>645</v>
      </c>
    </row>
    <row r="5" spans="1:10" ht="23.25" customHeight="1">
      <c r="A5" s="230" t="s">
        <v>148</v>
      </c>
      <c r="B5" s="231"/>
      <c r="C5" s="231"/>
      <c r="D5" s="231"/>
      <c r="E5" s="231"/>
      <c r="F5" s="231"/>
      <c r="G5" s="231"/>
      <c r="H5" s="231"/>
      <c r="I5" s="231"/>
      <c r="J5" s="232"/>
    </row>
    <row r="6" spans="1:10" ht="23.25" customHeight="1">
      <c r="A6" s="230" t="s">
        <v>149</v>
      </c>
      <c r="B6" s="231"/>
      <c r="C6" s="231"/>
      <c r="D6" s="231"/>
      <c r="E6" s="231"/>
      <c r="F6" s="231"/>
      <c r="G6" s="231"/>
      <c r="H6" s="231"/>
      <c r="I6" s="231"/>
      <c r="J6" s="232"/>
    </row>
    <row r="7" spans="1:10" ht="23.25" customHeight="1">
      <c r="A7" s="230" t="s">
        <v>150</v>
      </c>
      <c r="B7" s="231"/>
      <c r="C7" s="231"/>
      <c r="D7" s="231"/>
      <c r="E7" s="231"/>
      <c r="F7" s="231"/>
      <c r="G7" s="231"/>
      <c r="H7" s="231"/>
      <c r="I7" s="231"/>
      <c r="J7" s="232"/>
    </row>
    <row r="8" spans="1:10" ht="23.25" customHeight="1">
      <c r="A8" s="230" t="s">
        <v>646</v>
      </c>
      <c r="B8" s="231"/>
      <c r="C8" s="231"/>
      <c r="D8" s="231"/>
      <c r="E8" s="231"/>
      <c r="F8" s="231"/>
      <c r="G8" s="231"/>
      <c r="H8" s="231"/>
      <c r="I8" s="231"/>
      <c r="J8" s="232"/>
    </row>
    <row r="9" spans="1:10" ht="23.25" customHeight="1">
      <c r="A9" s="230" t="s">
        <v>152</v>
      </c>
      <c r="B9" s="231"/>
      <c r="C9" s="231"/>
      <c r="D9" s="231"/>
      <c r="E9" s="231"/>
      <c r="F9" s="231"/>
      <c r="G9" s="233"/>
      <c r="H9" s="231"/>
      <c r="I9" s="231"/>
      <c r="J9" s="232"/>
    </row>
    <row r="10" spans="1:10" ht="23.25" customHeight="1">
      <c r="A10" s="230" t="s">
        <v>153</v>
      </c>
      <c r="B10" s="231"/>
      <c r="C10" s="231"/>
      <c r="D10" s="231"/>
      <c r="E10" s="231"/>
      <c r="F10" s="231"/>
      <c r="G10" s="231"/>
      <c r="H10" s="231"/>
      <c r="I10" s="231"/>
      <c r="J10" s="232"/>
    </row>
    <row r="11" spans="1:10" ht="23.25" customHeight="1">
      <c r="A11" s="230" t="s">
        <v>154</v>
      </c>
      <c r="B11" s="231"/>
      <c r="C11" s="231"/>
      <c r="D11" s="231"/>
      <c r="E11" s="231"/>
      <c r="F11" s="231"/>
      <c r="G11" s="231"/>
      <c r="H11" s="231"/>
      <c r="I11" s="231"/>
      <c r="J11" s="232"/>
    </row>
    <row r="12" spans="1:10" ht="23.25" customHeight="1">
      <c r="A12" s="230" t="s">
        <v>155</v>
      </c>
      <c r="B12" s="231"/>
      <c r="C12" s="231"/>
      <c r="D12" s="231"/>
      <c r="E12" s="231"/>
      <c r="F12" s="231"/>
      <c r="G12" s="231"/>
      <c r="H12" s="231"/>
      <c r="I12" s="231"/>
      <c r="J12" s="232"/>
    </row>
    <row r="13" spans="1:10" ht="23.25" customHeight="1">
      <c r="A13" s="230" t="s">
        <v>156</v>
      </c>
      <c r="B13" s="231"/>
      <c r="C13" s="231"/>
      <c r="D13" s="231"/>
      <c r="E13" s="231"/>
      <c r="F13" s="231"/>
      <c r="G13" s="231"/>
      <c r="H13" s="231"/>
      <c r="I13" s="231"/>
      <c r="J13" s="232"/>
    </row>
    <row r="14" spans="1:10" ht="23.25" customHeight="1">
      <c r="A14" s="230" t="s">
        <v>157</v>
      </c>
      <c r="B14" s="231"/>
      <c r="C14" s="231"/>
      <c r="D14" s="231"/>
      <c r="E14" s="231"/>
      <c r="F14" s="231"/>
      <c r="G14" s="231"/>
      <c r="H14" s="231"/>
      <c r="I14" s="231"/>
      <c r="J14" s="232"/>
    </row>
    <row r="15" spans="1:10" ht="23.25" customHeight="1">
      <c r="A15" s="230" t="s">
        <v>158</v>
      </c>
      <c r="B15" s="231"/>
      <c r="C15" s="231"/>
      <c r="D15" s="231"/>
      <c r="E15" s="231"/>
      <c r="F15" s="231"/>
      <c r="G15" s="231"/>
      <c r="H15" s="231"/>
      <c r="I15" s="231"/>
      <c r="J15" s="232"/>
    </row>
    <row r="16" spans="1:10" s="237" customFormat="1" ht="23.25" customHeight="1">
      <c r="A16" s="234" t="s">
        <v>642</v>
      </c>
      <c r="B16" s="235"/>
      <c r="C16" s="235"/>
      <c r="D16" s="235"/>
      <c r="E16" s="235"/>
      <c r="F16" s="235"/>
      <c r="G16" s="235"/>
      <c r="H16" s="235"/>
      <c r="I16" s="235"/>
      <c r="J16" s="236"/>
    </row>
    <row r="17" spans="1:10" ht="17.25">
      <c r="A17" s="339" t="s">
        <v>647</v>
      </c>
      <c r="B17" s="339"/>
      <c r="C17" s="339"/>
      <c r="D17" s="339"/>
      <c r="E17" s="339"/>
      <c r="F17" s="339"/>
      <c r="G17" s="339"/>
      <c r="H17" s="339"/>
      <c r="I17" s="339"/>
      <c r="J17" s="339"/>
    </row>
  </sheetData>
  <mergeCells count="2">
    <mergeCell ref="A2:J2"/>
    <mergeCell ref="A17:J17"/>
  </mergeCells>
  <phoneticPr fontId="9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12" sqref="A12"/>
    </sheetView>
  </sheetViews>
  <sheetFormatPr defaultRowHeight="14.25"/>
  <cols>
    <col min="1" max="1" width="34.125" style="9" bestFit="1" customWidth="1"/>
    <col min="2" max="2" width="10.125" style="9" customWidth="1"/>
    <col min="3" max="3" width="9.75" style="9" customWidth="1"/>
    <col min="4" max="4" width="14.25" style="10" customWidth="1"/>
    <col min="5" max="16384" width="9" style="9"/>
  </cols>
  <sheetData>
    <row r="1" spans="1:4">
      <c r="A1" s="65" t="s">
        <v>649</v>
      </c>
    </row>
    <row r="2" spans="1:4" ht="20.25">
      <c r="A2" s="337" t="s">
        <v>670</v>
      </c>
      <c r="B2" s="337"/>
      <c r="C2" s="337"/>
      <c r="D2" s="337"/>
    </row>
    <row r="3" spans="1:4">
      <c r="A3" s="48"/>
      <c r="B3" s="49"/>
      <c r="C3" s="49"/>
      <c r="D3" s="238" t="s">
        <v>119</v>
      </c>
    </row>
    <row r="4" spans="1:4" ht="40.5">
      <c r="A4" s="239" t="s">
        <v>570</v>
      </c>
      <c r="B4" s="239" t="s">
        <v>650</v>
      </c>
      <c r="C4" s="240" t="s">
        <v>651</v>
      </c>
      <c r="D4" s="241" t="s">
        <v>652</v>
      </c>
    </row>
    <row r="5" spans="1:4" ht="22.5" customHeight="1">
      <c r="A5" s="242" t="s">
        <v>653</v>
      </c>
      <c r="B5" s="242">
        <v>6000</v>
      </c>
      <c r="C5" s="242">
        <v>5000</v>
      </c>
      <c r="D5" s="243">
        <f>B5/C5*100</f>
        <v>120</v>
      </c>
    </row>
    <row r="6" spans="1:4" ht="22.5" customHeight="1">
      <c r="A6" s="242" t="s">
        <v>654</v>
      </c>
      <c r="B6" s="242"/>
      <c r="C6" s="242"/>
      <c r="D6" s="243"/>
    </row>
    <row r="7" spans="1:4" ht="22.5" customHeight="1">
      <c r="A7" s="242" t="s">
        <v>655</v>
      </c>
      <c r="B7" s="242"/>
      <c r="C7" s="242"/>
      <c r="D7" s="243"/>
    </row>
    <row r="8" spans="1:4" ht="22.5" customHeight="1">
      <c r="A8" s="242" t="s">
        <v>656</v>
      </c>
      <c r="B8" s="242"/>
      <c r="C8" s="242"/>
      <c r="D8" s="243"/>
    </row>
    <row r="9" spans="1:4" ht="22.5" customHeight="1">
      <c r="A9" s="242" t="s">
        <v>657</v>
      </c>
      <c r="B9" s="242"/>
      <c r="C9" s="242"/>
      <c r="D9" s="243"/>
    </row>
    <row r="10" spans="1:4" ht="22.5" customHeight="1">
      <c r="A10" s="210" t="s">
        <v>658</v>
      </c>
      <c r="B10" s="242">
        <v>6000</v>
      </c>
      <c r="C10" s="242">
        <v>5000</v>
      </c>
      <c r="D10" s="243">
        <f>B10/C10*100</f>
        <v>120</v>
      </c>
    </row>
    <row r="11" spans="1:4" ht="22.5" customHeight="1">
      <c r="A11" s="244" t="s">
        <v>659</v>
      </c>
      <c r="B11" s="244"/>
      <c r="C11" s="244"/>
      <c r="D11" s="245"/>
    </row>
    <row r="12" spans="1:4" ht="22.5" customHeight="1">
      <c r="A12" s="246" t="s">
        <v>660</v>
      </c>
      <c r="B12" s="244"/>
      <c r="C12" s="244"/>
      <c r="D12" s="245"/>
    </row>
    <row r="13" spans="1:4" ht="22.5" customHeight="1">
      <c r="A13" s="247" t="s">
        <v>661</v>
      </c>
      <c r="B13" s="242">
        <v>6000</v>
      </c>
      <c r="C13" s="242">
        <v>5000</v>
      </c>
      <c r="D13" s="243">
        <f>B13/C13*100</f>
        <v>120</v>
      </c>
    </row>
  </sheetData>
  <mergeCells count="1">
    <mergeCell ref="A2:D2"/>
  </mergeCells>
  <phoneticPr fontId="9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I23" sqref="I23"/>
    </sheetView>
  </sheetViews>
  <sheetFormatPr defaultRowHeight="14.25"/>
  <cols>
    <col min="1" max="1" width="35.875" style="9" bestFit="1" customWidth="1"/>
    <col min="2" max="3" width="9.875" style="9" customWidth="1"/>
    <col min="4" max="4" width="13.875" style="10" bestFit="1" customWidth="1"/>
    <col min="5" max="16384" width="9" style="9"/>
  </cols>
  <sheetData>
    <row r="1" spans="1:4">
      <c r="A1" s="65" t="s">
        <v>662</v>
      </c>
    </row>
    <row r="2" spans="1:4" ht="20.25">
      <c r="A2" s="340" t="s">
        <v>671</v>
      </c>
      <c r="B2" s="340"/>
      <c r="C2" s="340"/>
      <c r="D2" s="340"/>
    </row>
    <row r="3" spans="1:4">
      <c r="A3" s="48"/>
      <c r="B3" s="49"/>
      <c r="C3" s="49"/>
      <c r="D3" s="62" t="s">
        <v>119</v>
      </c>
    </row>
    <row r="4" spans="1:4" ht="40.5">
      <c r="A4" s="248" t="s">
        <v>570</v>
      </c>
      <c r="B4" s="248" t="s">
        <v>650</v>
      </c>
      <c r="C4" s="240" t="s">
        <v>651</v>
      </c>
      <c r="D4" s="241" t="s">
        <v>652</v>
      </c>
    </row>
    <row r="5" spans="1:4" ht="24" customHeight="1">
      <c r="A5" s="242" t="s">
        <v>663</v>
      </c>
      <c r="B5" s="242"/>
      <c r="C5" s="242"/>
      <c r="D5" s="243"/>
    </row>
    <row r="6" spans="1:4" ht="24" customHeight="1">
      <c r="A6" s="242" t="s">
        <v>664</v>
      </c>
      <c r="B6" s="242"/>
      <c r="C6" s="242"/>
      <c r="D6" s="243"/>
    </row>
    <row r="7" spans="1:4" ht="24" customHeight="1">
      <c r="A7" s="242" t="s">
        <v>665</v>
      </c>
      <c r="B7" s="242"/>
      <c r="C7" s="242"/>
      <c r="D7" s="243"/>
    </row>
    <row r="8" spans="1:4" ht="24" customHeight="1">
      <c r="A8" s="242" t="s">
        <v>723</v>
      </c>
      <c r="B8" s="242">
        <v>4000</v>
      </c>
      <c r="C8" s="242">
        <v>2000</v>
      </c>
      <c r="D8" s="243">
        <f>B8/C8*100</f>
        <v>200</v>
      </c>
    </row>
    <row r="9" spans="1:4" ht="24" customHeight="1">
      <c r="A9" s="210" t="s">
        <v>666</v>
      </c>
      <c r="B9" s="242">
        <f>SUM(B5:B8)</f>
        <v>4000</v>
      </c>
      <c r="C9" s="242">
        <f>SUM(C5:C8)</f>
        <v>2000</v>
      </c>
      <c r="D9" s="243">
        <f>B9/C9*100</f>
        <v>200</v>
      </c>
    </row>
    <row r="10" spans="1:4" ht="24" customHeight="1">
      <c r="A10" s="242" t="s">
        <v>667</v>
      </c>
      <c r="B10" s="244"/>
      <c r="C10" s="244"/>
      <c r="D10" s="245"/>
    </row>
    <row r="11" spans="1:4" ht="24" customHeight="1">
      <c r="A11" s="242" t="s">
        <v>668</v>
      </c>
      <c r="B11" s="244">
        <v>2000</v>
      </c>
      <c r="C11" s="244">
        <v>3000</v>
      </c>
      <c r="D11" s="245"/>
    </row>
    <row r="12" spans="1:4" ht="24" customHeight="1">
      <c r="A12" s="210" t="s">
        <v>669</v>
      </c>
      <c r="B12" s="249">
        <f>SUM(B9:B11)</f>
        <v>6000</v>
      </c>
      <c r="C12" s="249">
        <v>5000</v>
      </c>
      <c r="D12" s="250">
        <f>B12/C12*100</f>
        <v>120</v>
      </c>
    </row>
  </sheetData>
  <mergeCells count="1">
    <mergeCell ref="A2:D2"/>
  </mergeCells>
  <phoneticPr fontId="9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D17" sqref="D17"/>
    </sheetView>
  </sheetViews>
  <sheetFormatPr defaultColWidth="9" defaultRowHeight="14.25"/>
  <cols>
    <col min="1" max="1" width="36.25" style="305" customWidth="1"/>
    <col min="2" max="3" width="9.5" style="305" customWidth="1"/>
    <col min="4" max="4" width="13.875" style="306" customWidth="1"/>
    <col min="5" max="5" width="6" style="305" customWidth="1"/>
    <col min="6" max="6" width="6.625" style="307" customWidth="1"/>
    <col min="7" max="16384" width="9" style="305"/>
  </cols>
  <sheetData>
    <row r="1" spans="1:5">
      <c r="A1" s="304" t="s">
        <v>755</v>
      </c>
    </row>
    <row r="2" spans="1:5" ht="20.25">
      <c r="A2" s="341" t="s">
        <v>756</v>
      </c>
      <c r="B2" s="341"/>
      <c r="C2" s="341"/>
      <c r="D2" s="341"/>
    </row>
    <row r="3" spans="1:5">
      <c r="A3" s="308"/>
      <c r="B3" s="309"/>
      <c r="C3" s="309"/>
      <c r="D3" s="310" t="s">
        <v>119</v>
      </c>
    </row>
    <row r="4" spans="1:5" ht="40.5">
      <c r="A4" s="311" t="s">
        <v>570</v>
      </c>
      <c r="B4" s="311" t="s">
        <v>650</v>
      </c>
      <c r="C4" s="312" t="s">
        <v>757</v>
      </c>
      <c r="D4" s="313" t="s">
        <v>758</v>
      </c>
    </row>
    <row r="5" spans="1:5" ht="19.5" customHeight="1">
      <c r="A5" s="314" t="s">
        <v>653</v>
      </c>
      <c r="B5" s="314">
        <v>6000</v>
      </c>
      <c r="C5" s="314">
        <v>5000</v>
      </c>
      <c r="D5" s="315">
        <f>B5/C5*100</f>
        <v>120</v>
      </c>
    </row>
    <row r="6" spans="1:5" ht="19.5" customHeight="1">
      <c r="A6" s="316" t="s">
        <v>759</v>
      </c>
      <c r="B6" s="314">
        <v>2162</v>
      </c>
      <c r="C6" s="314">
        <v>1680</v>
      </c>
      <c r="D6" s="315">
        <f>B6/C6*100</f>
        <v>128.6904761904762</v>
      </c>
    </row>
    <row r="7" spans="1:5" ht="19.5" customHeight="1">
      <c r="A7" s="317" t="s">
        <v>760</v>
      </c>
      <c r="B7" s="314">
        <v>3000</v>
      </c>
      <c r="C7" s="314">
        <v>3073</v>
      </c>
      <c r="D7" s="315">
        <f>B7/C7*100</f>
        <v>97.624471200780988</v>
      </c>
    </row>
    <row r="8" spans="1:5" ht="19.5" customHeight="1">
      <c r="A8" s="317" t="s">
        <v>761</v>
      </c>
      <c r="B8" s="314">
        <v>838</v>
      </c>
      <c r="C8" s="314">
        <v>247</v>
      </c>
      <c r="D8" s="315">
        <f>B8/C8*100</f>
        <v>339.27125506072872</v>
      </c>
    </row>
    <row r="9" spans="1:5" ht="19.5" customHeight="1">
      <c r="A9" s="314" t="s">
        <v>654</v>
      </c>
      <c r="B9" s="314"/>
      <c r="C9" s="314"/>
      <c r="D9" s="315"/>
      <c r="E9" s="307"/>
    </row>
    <row r="10" spans="1:5" ht="19.5" customHeight="1">
      <c r="A10" s="316" t="s">
        <v>762</v>
      </c>
      <c r="B10" s="314"/>
      <c r="C10" s="314"/>
      <c r="D10" s="315"/>
    </row>
    <row r="11" spans="1:5" ht="19.5" customHeight="1">
      <c r="A11" s="317" t="s">
        <v>763</v>
      </c>
      <c r="B11" s="314"/>
      <c r="C11" s="314"/>
      <c r="D11" s="315"/>
    </row>
    <row r="12" spans="1:5" ht="19.5" customHeight="1">
      <c r="A12" s="317" t="s">
        <v>764</v>
      </c>
      <c r="B12" s="314"/>
      <c r="C12" s="314"/>
      <c r="D12" s="315"/>
    </row>
    <row r="13" spans="1:5" ht="19.5" customHeight="1">
      <c r="A13" s="317" t="s">
        <v>765</v>
      </c>
      <c r="B13" s="314"/>
      <c r="C13" s="314"/>
      <c r="D13" s="315"/>
    </row>
    <row r="14" spans="1:5" ht="19.5" customHeight="1">
      <c r="A14" s="314" t="s">
        <v>655</v>
      </c>
      <c r="B14" s="314"/>
      <c r="C14" s="314"/>
      <c r="D14" s="315"/>
    </row>
    <row r="15" spans="1:5" ht="19.5" customHeight="1">
      <c r="A15" s="314" t="s">
        <v>656</v>
      </c>
      <c r="B15" s="314"/>
      <c r="C15" s="314"/>
      <c r="D15" s="315"/>
    </row>
    <row r="16" spans="1:5" ht="19.5" customHeight="1">
      <c r="A16" s="314" t="s">
        <v>766</v>
      </c>
      <c r="B16" s="314"/>
      <c r="C16" s="314"/>
      <c r="D16" s="315"/>
    </row>
    <row r="17" spans="1:4" ht="19.5" customHeight="1">
      <c r="A17" s="318" t="s">
        <v>767</v>
      </c>
      <c r="B17" s="314">
        <v>6000</v>
      </c>
      <c r="C17" s="314">
        <v>5000</v>
      </c>
      <c r="D17" s="315">
        <f>B17/C17*100</f>
        <v>120</v>
      </c>
    </row>
    <row r="18" spans="1:4" ht="19.5" customHeight="1">
      <c r="A18" s="314" t="s">
        <v>768</v>
      </c>
      <c r="B18" s="319"/>
      <c r="C18" s="319"/>
      <c r="D18" s="320"/>
    </row>
    <row r="19" spans="1:4" ht="19.5" customHeight="1">
      <c r="A19" s="314" t="s">
        <v>660</v>
      </c>
      <c r="B19" s="319"/>
      <c r="C19" s="319"/>
      <c r="D19" s="320"/>
    </row>
    <row r="20" spans="1:4" ht="19.5" customHeight="1">
      <c r="A20" s="318" t="s">
        <v>72</v>
      </c>
      <c r="B20" s="319">
        <v>6000</v>
      </c>
      <c r="C20" s="314">
        <v>5000</v>
      </c>
      <c r="D20" s="315">
        <f>B20/C20*100</f>
        <v>120</v>
      </c>
    </row>
  </sheetData>
  <mergeCells count="1">
    <mergeCell ref="A2:D2"/>
  </mergeCells>
  <phoneticPr fontId="9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pane ySplit="4" topLeftCell="A11" activePane="bottomLeft" state="frozen"/>
      <selection pane="bottomLeft" activeCell="G28" sqref="G28"/>
    </sheetView>
  </sheetViews>
  <sheetFormatPr defaultRowHeight="14.25"/>
  <cols>
    <col min="1" max="1" width="43.375" style="9" bestFit="1" customWidth="1"/>
    <col min="2" max="2" width="10.625" style="9" customWidth="1"/>
    <col min="3" max="3" width="9" style="9"/>
    <col min="4" max="4" width="11.125" style="10" customWidth="1"/>
    <col min="5" max="16384" width="9" style="9"/>
  </cols>
  <sheetData>
    <row r="1" spans="1:4">
      <c r="A1" s="65" t="s">
        <v>672</v>
      </c>
    </row>
    <row r="2" spans="1:4" ht="20.25">
      <c r="A2" s="340" t="s">
        <v>722</v>
      </c>
      <c r="B2" s="340"/>
      <c r="C2" s="340"/>
      <c r="D2" s="340"/>
    </row>
    <row r="3" spans="1:4">
      <c r="A3" s="48"/>
      <c r="B3" s="49"/>
      <c r="C3" s="49"/>
      <c r="D3" s="62" t="s">
        <v>119</v>
      </c>
    </row>
    <row r="4" spans="1:4" ht="40.5">
      <c r="A4" s="239" t="s">
        <v>570</v>
      </c>
      <c r="B4" s="239" t="s">
        <v>650</v>
      </c>
      <c r="C4" s="240" t="s">
        <v>30</v>
      </c>
      <c r="D4" s="241" t="s">
        <v>31</v>
      </c>
    </row>
    <row r="5" spans="1:4">
      <c r="A5" s="251" t="s">
        <v>673</v>
      </c>
      <c r="B5" s="252"/>
      <c r="C5" s="252"/>
      <c r="D5" s="250"/>
    </row>
    <row r="6" spans="1:4">
      <c r="A6" s="251" t="s">
        <v>674</v>
      </c>
      <c r="B6" s="242"/>
      <c r="C6" s="242"/>
      <c r="D6" s="243"/>
    </row>
    <row r="7" spans="1:4">
      <c r="A7" s="253" t="s">
        <v>675</v>
      </c>
      <c r="B7" s="242"/>
      <c r="C7" s="242"/>
      <c r="D7" s="243"/>
    </row>
    <row r="8" spans="1:4">
      <c r="A8" s="253" t="s">
        <v>676</v>
      </c>
      <c r="B8" s="242"/>
      <c r="C8" s="242"/>
      <c r="D8" s="243"/>
    </row>
    <row r="9" spans="1:4">
      <c r="A9" s="253" t="s">
        <v>677</v>
      </c>
      <c r="B9" s="242"/>
      <c r="C9" s="242"/>
      <c r="D9" s="243"/>
    </row>
    <row r="10" spans="1:4">
      <c r="A10" s="253" t="s">
        <v>678</v>
      </c>
      <c r="B10" s="242"/>
      <c r="C10" s="242"/>
      <c r="D10" s="243"/>
    </row>
    <row r="11" spans="1:4">
      <c r="A11" s="253" t="s">
        <v>679</v>
      </c>
      <c r="B11" s="242"/>
      <c r="C11" s="242"/>
      <c r="D11" s="243"/>
    </row>
    <row r="12" spans="1:4">
      <c r="A12" s="253" t="s">
        <v>680</v>
      </c>
      <c r="B12" s="242"/>
      <c r="C12" s="242"/>
      <c r="D12" s="243"/>
    </row>
    <row r="13" spans="1:4">
      <c r="A13" s="253" t="s">
        <v>681</v>
      </c>
      <c r="B13" s="242"/>
      <c r="C13" s="242"/>
      <c r="D13" s="243"/>
    </row>
    <row r="14" spans="1:4">
      <c r="A14" s="253" t="s">
        <v>682</v>
      </c>
      <c r="B14" s="242"/>
      <c r="C14" s="242"/>
      <c r="D14" s="243"/>
    </row>
    <row r="15" spans="1:4">
      <c r="A15" s="251" t="s">
        <v>683</v>
      </c>
      <c r="B15" s="254"/>
      <c r="C15" s="254"/>
      <c r="D15" s="255"/>
    </row>
    <row r="16" spans="1:4">
      <c r="A16" s="256" t="s">
        <v>684</v>
      </c>
      <c r="B16" s="215"/>
      <c r="C16" s="215"/>
      <c r="D16" s="257"/>
    </row>
    <row r="17" spans="1:4">
      <c r="A17" s="253" t="s">
        <v>685</v>
      </c>
      <c r="B17" s="215"/>
      <c r="C17" s="215"/>
      <c r="D17" s="257"/>
    </row>
    <row r="18" spans="1:4">
      <c r="A18" s="253" t="s">
        <v>686</v>
      </c>
      <c r="B18" s="215"/>
      <c r="C18" s="215"/>
      <c r="D18" s="257"/>
    </row>
    <row r="19" spans="1:4">
      <c r="A19" s="253" t="s">
        <v>687</v>
      </c>
      <c r="B19" s="215"/>
      <c r="C19" s="215"/>
      <c r="D19" s="257"/>
    </row>
    <row r="20" spans="1:4">
      <c r="A20" s="253" t="s">
        <v>688</v>
      </c>
      <c r="B20" s="215"/>
      <c r="C20" s="215"/>
      <c r="D20" s="257"/>
    </row>
    <row r="21" spans="1:4">
      <c r="A21" s="253" t="s">
        <v>724</v>
      </c>
      <c r="B21" s="215"/>
      <c r="C21" s="215"/>
      <c r="D21" s="257"/>
    </row>
    <row r="22" spans="1:4">
      <c r="A22" s="253" t="s">
        <v>689</v>
      </c>
      <c r="B22" s="215"/>
      <c r="C22" s="215"/>
      <c r="D22" s="257"/>
    </row>
    <row r="23" spans="1:4">
      <c r="A23" s="253" t="s">
        <v>725</v>
      </c>
      <c r="B23" s="215"/>
      <c r="C23" s="215"/>
      <c r="D23" s="257"/>
    </row>
    <row r="24" spans="1:4">
      <c r="A24" s="253" t="s">
        <v>690</v>
      </c>
      <c r="B24" s="215"/>
      <c r="C24" s="215"/>
      <c r="D24" s="257"/>
    </row>
    <row r="25" spans="1:4">
      <c r="A25" s="251" t="s">
        <v>691</v>
      </c>
      <c r="B25" s="254"/>
      <c r="C25" s="254"/>
      <c r="D25" s="255"/>
    </row>
    <row r="26" spans="1:4">
      <c r="A26" s="251" t="s">
        <v>692</v>
      </c>
      <c r="B26" s="215"/>
      <c r="C26" s="215"/>
      <c r="D26" s="257"/>
    </row>
    <row r="27" spans="1:4">
      <c r="A27" s="251" t="s">
        <v>723</v>
      </c>
      <c r="B27" s="242">
        <v>4000</v>
      </c>
      <c r="C27" s="242">
        <v>2000</v>
      </c>
      <c r="D27" s="243">
        <f>B27/C27*100</f>
        <v>200</v>
      </c>
    </row>
    <row r="28" spans="1:4">
      <c r="A28" s="210" t="s">
        <v>693</v>
      </c>
      <c r="B28" s="242">
        <f>B5+B15+B25+B27</f>
        <v>4000</v>
      </c>
      <c r="C28" s="242">
        <f t="shared" ref="C28" si="0">C5+C15+C25+C27</f>
        <v>2000</v>
      </c>
      <c r="D28" s="243">
        <f>B28/C28*100</f>
        <v>200</v>
      </c>
    </row>
    <row r="29" spans="1:4">
      <c r="A29" s="258" t="s">
        <v>694</v>
      </c>
      <c r="B29" s="244"/>
      <c r="C29" s="244"/>
      <c r="D29" s="245"/>
    </row>
    <row r="30" spans="1:4">
      <c r="A30" s="242" t="s">
        <v>668</v>
      </c>
      <c r="B30" s="244">
        <v>2000</v>
      </c>
      <c r="C30" s="244">
        <v>3000</v>
      </c>
      <c r="D30" s="243">
        <f>B30/C30*100</f>
        <v>66.666666666666657</v>
      </c>
    </row>
    <row r="31" spans="1:4">
      <c r="A31" s="210" t="s">
        <v>695</v>
      </c>
      <c r="B31" s="244">
        <f>SUM(B28:B30)</f>
        <v>6000</v>
      </c>
      <c r="C31" s="244">
        <f>SUM(C28:C30)</f>
        <v>5000</v>
      </c>
      <c r="D31" s="243">
        <f>B31/C31*100</f>
        <v>120</v>
      </c>
    </row>
  </sheetData>
  <mergeCells count="1">
    <mergeCell ref="A2:D2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pane ySplit="4" topLeftCell="A20" activePane="bottomLeft" state="frozen"/>
      <selection pane="bottomLeft" activeCell="J37" sqref="J37"/>
    </sheetView>
  </sheetViews>
  <sheetFormatPr defaultRowHeight="13.5"/>
  <cols>
    <col min="1" max="1" width="36.125" style="25" customWidth="1"/>
    <col min="2" max="2" width="13.875" style="25" customWidth="1"/>
    <col min="3" max="3" width="13.5" style="25" customWidth="1"/>
    <col min="4" max="4" width="15.125" style="26" customWidth="1"/>
    <col min="5" max="16384" width="9" style="25"/>
  </cols>
  <sheetData>
    <row r="1" spans="1:4">
      <c r="A1" s="25" t="s">
        <v>627</v>
      </c>
    </row>
    <row r="2" spans="1:4" ht="20.25">
      <c r="A2" s="324" t="s">
        <v>73</v>
      </c>
      <c r="B2" s="324"/>
      <c r="C2" s="324"/>
      <c r="D2" s="324"/>
    </row>
    <row r="3" spans="1:4" ht="14.25" thickBot="1">
      <c r="D3" s="26" t="s">
        <v>27</v>
      </c>
    </row>
    <row r="4" spans="1:4" s="30" customFormat="1" ht="27">
      <c r="A4" s="27" t="s">
        <v>28</v>
      </c>
      <c r="B4" s="28" t="s">
        <v>29</v>
      </c>
      <c r="C4" s="28" t="s">
        <v>30</v>
      </c>
      <c r="D4" s="29" t="s">
        <v>31</v>
      </c>
    </row>
    <row r="5" spans="1:4" s="34" customFormat="1">
      <c r="A5" s="31" t="s">
        <v>32</v>
      </c>
      <c r="B5" s="32">
        <f>SUM(B6:B21)</f>
        <v>566500</v>
      </c>
      <c r="C5" s="32">
        <f>SUM(C6:C21)</f>
        <v>505000</v>
      </c>
      <c r="D5" s="33">
        <f>B5/C5*100</f>
        <v>112.17821782178218</v>
      </c>
    </row>
    <row r="6" spans="1:4">
      <c r="A6" s="35" t="s">
        <v>33</v>
      </c>
      <c r="B6" s="36">
        <v>217800</v>
      </c>
      <c r="C6" s="36">
        <v>182000</v>
      </c>
      <c r="D6" s="37">
        <f>B6/C6*100</f>
        <v>119.67032967032966</v>
      </c>
    </row>
    <row r="7" spans="1:4">
      <c r="A7" s="35" t="s">
        <v>34</v>
      </c>
      <c r="B7" s="36"/>
      <c r="C7" s="36"/>
      <c r="D7" s="37"/>
    </row>
    <row r="8" spans="1:4">
      <c r="A8" s="35" t="s">
        <v>35</v>
      </c>
      <c r="B8" s="36">
        <v>85000</v>
      </c>
      <c r="C8" s="36">
        <v>70000</v>
      </c>
      <c r="D8" s="37">
        <f t="shared" ref="D8:D44" si="0">B8/C8*100</f>
        <v>121.42857142857142</v>
      </c>
    </row>
    <row r="9" spans="1:4">
      <c r="A9" s="35" t="s">
        <v>36</v>
      </c>
      <c r="B9" s="36"/>
      <c r="C9" s="36"/>
      <c r="D9" s="37"/>
    </row>
    <row r="10" spans="1:4">
      <c r="A10" s="35" t="s">
        <v>37</v>
      </c>
      <c r="B10" s="36">
        <v>50000</v>
      </c>
      <c r="C10" s="36">
        <v>79000</v>
      </c>
      <c r="D10" s="37">
        <f t="shared" si="0"/>
        <v>63.291139240506332</v>
      </c>
    </row>
    <row r="11" spans="1:4">
      <c r="A11" s="35" t="s">
        <v>38</v>
      </c>
      <c r="B11" s="36">
        <v>700</v>
      </c>
      <c r="C11" s="36">
        <v>700</v>
      </c>
      <c r="D11" s="37">
        <f t="shared" si="0"/>
        <v>100</v>
      </c>
    </row>
    <row r="12" spans="1:4">
      <c r="A12" s="35" t="s">
        <v>39</v>
      </c>
      <c r="B12" s="36">
        <v>28000</v>
      </c>
      <c r="C12" s="36">
        <v>22500</v>
      </c>
      <c r="D12" s="37">
        <f t="shared" si="0"/>
        <v>124.44444444444444</v>
      </c>
    </row>
    <row r="13" spans="1:4">
      <c r="A13" s="35" t="s">
        <v>40</v>
      </c>
      <c r="B13" s="36">
        <v>26000</v>
      </c>
      <c r="C13" s="36">
        <v>23500</v>
      </c>
      <c r="D13" s="37">
        <f t="shared" si="0"/>
        <v>110.63829787234043</v>
      </c>
    </row>
    <row r="14" spans="1:4">
      <c r="A14" s="35" t="s">
        <v>41</v>
      </c>
      <c r="B14" s="36">
        <v>11000</v>
      </c>
      <c r="C14" s="36">
        <v>9000</v>
      </c>
      <c r="D14" s="37">
        <f t="shared" si="0"/>
        <v>122.22222222222223</v>
      </c>
    </row>
    <row r="15" spans="1:4">
      <c r="A15" s="35" t="s">
        <v>42</v>
      </c>
      <c r="B15" s="36">
        <v>20000</v>
      </c>
      <c r="C15" s="36">
        <v>17000</v>
      </c>
      <c r="D15" s="37">
        <f t="shared" si="0"/>
        <v>117.64705882352942</v>
      </c>
    </row>
    <row r="16" spans="1:4">
      <c r="A16" s="35" t="s">
        <v>43</v>
      </c>
      <c r="B16" s="36">
        <v>75000</v>
      </c>
      <c r="C16" s="36">
        <v>56000</v>
      </c>
      <c r="D16" s="37">
        <f t="shared" si="0"/>
        <v>133.92857142857142</v>
      </c>
    </row>
    <row r="17" spans="1:4">
      <c r="A17" s="35" t="s">
        <v>44</v>
      </c>
      <c r="B17" s="36">
        <v>12000</v>
      </c>
      <c r="C17" s="36">
        <v>9000</v>
      </c>
      <c r="D17" s="37">
        <f t="shared" si="0"/>
        <v>133.33333333333331</v>
      </c>
    </row>
    <row r="18" spans="1:4">
      <c r="A18" s="35" t="s">
        <v>45</v>
      </c>
      <c r="B18" s="36">
        <v>4500</v>
      </c>
      <c r="C18" s="36">
        <v>3000</v>
      </c>
      <c r="D18" s="37">
        <f t="shared" si="0"/>
        <v>150</v>
      </c>
    </row>
    <row r="19" spans="1:4">
      <c r="A19" s="35" t="s">
        <v>46</v>
      </c>
      <c r="B19" s="36">
        <v>35000</v>
      </c>
      <c r="C19" s="36">
        <v>31000</v>
      </c>
      <c r="D19" s="37">
        <f t="shared" si="0"/>
        <v>112.90322580645163</v>
      </c>
    </row>
    <row r="20" spans="1:4">
      <c r="A20" s="35" t="s">
        <v>47</v>
      </c>
      <c r="B20" s="36">
        <v>1500</v>
      </c>
      <c r="C20" s="36">
        <v>1250</v>
      </c>
      <c r="D20" s="37">
        <f t="shared" si="0"/>
        <v>120</v>
      </c>
    </row>
    <row r="21" spans="1:4">
      <c r="A21" s="35" t="s">
        <v>48</v>
      </c>
      <c r="B21" s="36"/>
      <c r="C21" s="36">
        <v>1050</v>
      </c>
      <c r="D21" s="37"/>
    </row>
    <row r="22" spans="1:4" s="34" customFormat="1">
      <c r="A22" s="31" t="s">
        <v>49</v>
      </c>
      <c r="B22" s="32">
        <f>SUM(B23:B30)</f>
        <v>60000</v>
      </c>
      <c r="C22" s="32">
        <f>SUM(C23:C30)</f>
        <v>75000</v>
      </c>
      <c r="D22" s="33">
        <f t="shared" si="0"/>
        <v>80</v>
      </c>
    </row>
    <row r="23" spans="1:4">
      <c r="A23" s="35" t="s">
        <v>50</v>
      </c>
      <c r="B23" s="36">
        <v>19000</v>
      </c>
      <c r="C23" s="25">
        <v>37000</v>
      </c>
      <c r="D23" s="37">
        <f t="shared" si="0"/>
        <v>51.351351351351347</v>
      </c>
    </row>
    <row r="24" spans="1:4">
      <c r="A24" s="35" t="s">
        <v>51</v>
      </c>
      <c r="B24" s="36">
        <v>13000</v>
      </c>
      <c r="C24" s="36">
        <v>12000</v>
      </c>
      <c r="D24" s="37">
        <f t="shared" si="0"/>
        <v>108.33333333333333</v>
      </c>
    </row>
    <row r="25" spans="1:4">
      <c r="A25" s="35" t="s">
        <v>52</v>
      </c>
      <c r="B25" s="36">
        <v>18000</v>
      </c>
      <c r="C25" s="36">
        <v>16000</v>
      </c>
      <c r="D25" s="37">
        <f t="shared" si="0"/>
        <v>112.5</v>
      </c>
    </row>
    <row r="26" spans="1:4">
      <c r="A26" s="35" t="s">
        <v>53</v>
      </c>
      <c r="B26" s="36"/>
      <c r="C26" s="36"/>
      <c r="D26" s="37"/>
    </row>
    <row r="27" spans="1:4">
      <c r="A27" s="35" t="s">
        <v>54</v>
      </c>
      <c r="B27" s="36"/>
      <c r="C27" s="36"/>
      <c r="D27" s="37"/>
    </row>
    <row r="28" spans="1:4">
      <c r="A28" s="35" t="s">
        <v>55</v>
      </c>
      <c r="B28" s="36"/>
      <c r="C28" s="36"/>
      <c r="D28" s="37"/>
    </row>
    <row r="29" spans="1:4">
      <c r="A29" s="35" t="s">
        <v>56</v>
      </c>
      <c r="B29" s="36"/>
      <c r="C29" s="36"/>
      <c r="D29" s="37"/>
    </row>
    <row r="30" spans="1:4">
      <c r="A30" s="35" t="s">
        <v>57</v>
      </c>
      <c r="B30" s="36">
        <v>10000</v>
      </c>
      <c r="C30" s="36">
        <v>10000</v>
      </c>
      <c r="D30" s="37">
        <f t="shared" si="0"/>
        <v>100</v>
      </c>
    </row>
    <row r="31" spans="1:4" s="34" customFormat="1">
      <c r="A31" s="38" t="s">
        <v>58</v>
      </c>
      <c r="B31" s="39">
        <f>B5+B22</f>
        <v>626500</v>
      </c>
      <c r="C31" s="39">
        <f>C5+C22</f>
        <v>580000</v>
      </c>
      <c r="D31" s="33">
        <f t="shared" si="0"/>
        <v>108.01724137931035</v>
      </c>
    </row>
    <row r="32" spans="1:4" s="34" customFormat="1">
      <c r="A32" s="31" t="s">
        <v>59</v>
      </c>
      <c r="B32" s="32"/>
      <c r="C32" s="32"/>
      <c r="D32" s="33"/>
    </row>
    <row r="33" spans="1:4" s="34" customFormat="1">
      <c r="A33" s="31" t="s">
        <v>60</v>
      </c>
      <c r="B33" s="32">
        <f>B34+B38+B39+B40+B41+B42+B43</f>
        <v>190882</v>
      </c>
      <c r="C33" s="32">
        <f>C34+C38+C39+C40+C41+C42+C43</f>
        <v>358263</v>
      </c>
      <c r="D33" s="33">
        <f t="shared" si="0"/>
        <v>53.279853068834903</v>
      </c>
    </row>
    <row r="34" spans="1:4">
      <c r="A34" s="35" t="s">
        <v>61</v>
      </c>
      <c r="B34" s="43">
        <f>B35+B36+B37</f>
        <v>58882</v>
      </c>
      <c r="C34" s="43">
        <f>C35+C36+C37</f>
        <v>75000</v>
      </c>
      <c r="D34" s="37">
        <f t="shared" si="0"/>
        <v>78.509333333333331</v>
      </c>
    </row>
    <row r="35" spans="1:4">
      <c r="A35" s="35" t="s">
        <v>62</v>
      </c>
      <c r="B35" s="43">
        <v>23722</v>
      </c>
      <c r="C35" s="43">
        <v>23722</v>
      </c>
      <c r="D35" s="37">
        <f t="shared" si="0"/>
        <v>100</v>
      </c>
    </row>
    <row r="36" spans="1:4">
      <c r="A36" s="35" t="s">
        <v>63</v>
      </c>
      <c r="B36" s="43">
        <v>35160</v>
      </c>
      <c r="C36" s="43">
        <f>35160+16118</f>
        <v>51278</v>
      </c>
      <c r="D36" s="37">
        <f t="shared" si="0"/>
        <v>68.567416825929257</v>
      </c>
    </row>
    <row r="37" spans="1:4">
      <c r="A37" s="35" t="s">
        <v>64</v>
      </c>
      <c r="B37" s="43"/>
      <c r="C37" s="43"/>
      <c r="D37" s="37"/>
    </row>
    <row r="38" spans="1:4">
      <c r="A38" s="35" t="s">
        <v>65</v>
      </c>
      <c r="B38" s="43"/>
      <c r="C38" s="43"/>
      <c r="D38" s="37"/>
    </row>
    <row r="39" spans="1:4">
      <c r="A39" s="35" t="s">
        <v>66</v>
      </c>
      <c r="B39" s="43"/>
      <c r="C39" s="43"/>
      <c r="D39" s="37"/>
    </row>
    <row r="40" spans="1:4">
      <c r="A40" s="35" t="s">
        <v>67</v>
      </c>
      <c r="B40" s="43">
        <f>120000+2000</f>
        <v>122000</v>
      </c>
      <c r="C40" s="43">
        <v>243000</v>
      </c>
      <c r="D40" s="37">
        <f t="shared" si="0"/>
        <v>50.205761316872433</v>
      </c>
    </row>
    <row r="41" spans="1:4">
      <c r="A41" s="35" t="s">
        <v>68</v>
      </c>
      <c r="B41" s="43">
        <v>10000</v>
      </c>
      <c r="C41" s="43">
        <v>10000</v>
      </c>
      <c r="D41" s="37">
        <f t="shared" si="0"/>
        <v>100</v>
      </c>
    </row>
    <row r="42" spans="1:4">
      <c r="A42" s="35" t="s">
        <v>69</v>
      </c>
      <c r="B42" s="43"/>
      <c r="C42" s="43">
        <v>30263</v>
      </c>
      <c r="D42" s="37"/>
    </row>
    <row r="43" spans="1:4">
      <c r="A43" s="35" t="s">
        <v>70</v>
      </c>
      <c r="B43" s="43"/>
      <c r="C43" s="43"/>
      <c r="D43" s="37"/>
    </row>
    <row r="44" spans="1:4" s="34" customFormat="1" ht="14.25" thickBot="1">
      <c r="A44" s="40" t="s">
        <v>71</v>
      </c>
      <c r="B44" s="41">
        <f>B31+B33</f>
        <v>817382</v>
      </c>
      <c r="C44" s="41">
        <f>C31+C33</f>
        <v>938263</v>
      </c>
      <c r="D44" s="42">
        <f t="shared" si="0"/>
        <v>87.116512108012358</v>
      </c>
    </row>
  </sheetData>
  <mergeCells count="1">
    <mergeCell ref="A2:D2"/>
  </mergeCells>
  <phoneticPr fontId="9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10" sqref="C10"/>
    </sheetView>
  </sheetViews>
  <sheetFormatPr defaultRowHeight="14.25"/>
  <cols>
    <col min="1" max="1" width="41.875" style="259" customWidth="1"/>
    <col min="2" max="3" width="9.875" style="259" customWidth="1"/>
    <col min="4" max="4" width="13.875" style="259" bestFit="1" customWidth="1"/>
    <col min="5" max="16384" width="9" style="259"/>
  </cols>
  <sheetData>
    <row r="1" spans="1:4">
      <c r="A1" s="259" t="s">
        <v>696</v>
      </c>
    </row>
    <row r="2" spans="1:4" ht="24">
      <c r="A2" s="342" t="s">
        <v>720</v>
      </c>
      <c r="B2" s="342"/>
      <c r="C2" s="342"/>
      <c r="D2" s="342"/>
    </row>
    <row r="3" spans="1:4">
      <c r="B3" s="260"/>
      <c r="C3" s="261"/>
      <c r="D3" s="262" t="s">
        <v>119</v>
      </c>
    </row>
    <row r="4" spans="1:4" ht="40.5">
      <c r="A4" s="263" t="s">
        <v>697</v>
      </c>
      <c r="B4" s="263" t="s">
        <v>650</v>
      </c>
      <c r="C4" s="264" t="s">
        <v>698</v>
      </c>
      <c r="D4" s="264" t="s">
        <v>699</v>
      </c>
    </row>
    <row r="5" spans="1:4" ht="25.5" customHeight="1">
      <c r="A5" s="285" t="s">
        <v>700</v>
      </c>
      <c r="B5" s="266"/>
      <c r="C5" s="266"/>
      <c r="D5" s="267"/>
    </row>
    <row r="6" spans="1:4" ht="25.5" customHeight="1">
      <c r="A6" s="285" t="s">
        <v>733</v>
      </c>
      <c r="B6" s="268"/>
      <c r="C6" s="268"/>
      <c r="D6" s="268"/>
    </row>
    <row r="7" spans="1:4" ht="25.5" customHeight="1">
      <c r="A7" s="285" t="s">
        <v>734</v>
      </c>
      <c r="B7" s="268"/>
      <c r="C7" s="268"/>
      <c r="D7" s="268"/>
    </row>
    <row r="8" spans="1:4" ht="25.5" customHeight="1">
      <c r="A8" s="285" t="s">
        <v>735</v>
      </c>
      <c r="B8" s="268"/>
      <c r="C8" s="268"/>
      <c r="D8" s="268"/>
    </row>
    <row r="9" spans="1:4" ht="25.5" customHeight="1">
      <c r="A9" s="285" t="s">
        <v>736</v>
      </c>
      <c r="B9" s="268">
        <v>65565</v>
      </c>
      <c r="C9" s="268">
        <v>63402</v>
      </c>
      <c r="D9" s="269">
        <f>B9/C9*100</f>
        <v>103.41156430396516</v>
      </c>
    </row>
    <row r="10" spans="1:4" ht="25.5" customHeight="1">
      <c r="A10" s="285" t="s">
        <v>737</v>
      </c>
      <c r="B10" s="268">
        <v>54175</v>
      </c>
      <c r="C10" s="268">
        <v>48079</v>
      </c>
      <c r="D10" s="269">
        <f>B10/C10*100</f>
        <v>112.67913226148632</v>
      </c>
    </row>
    <row r="11" spans="1:4" ht="25.5" customHeight="1">
      <c r="A11" s="285" t="s">
        <v>738</v>
      </c>
      <c r="B11" s="268"/>
      <c r="C11" s="268"/>
      <c r="D11" s="268"/>
    </row>
    <row r="12" spans="1:4" ht="25.5" customHeight="1">
      <c r="A12" s="285" t="s">
        <v>740</v>
      </c>
      <c r="B12" s="268"/>
      <c r="C12" s="268"/>
      <c r="D12" s="268"/>
    </row>
    <row r="13" spans="1:4" ht="25.5" customHeight="1">
      <c r="A13" s="285" t="s">
        <v>739</v>
      </c>
      <c r="B13" s="268"/>
      <c r="C13" s="268"/>
      <c r="D13" s="268"/>
    </row>
    <row r="14" spans="1:4" s="273" customFormat="1">
      <c r="A14" s="270" t="s">
        <v>701</v>
      </c>
      <c r="B14" s="271">
        <f>B9+B10</f>
        <v>119740</v>
      </c>
      <c r="C14" s="271">
        <f>C9+C10</f>
        <v>111481</v>
      </c>
      <c r="D14" s="272">
        <f>B14/C14*100</f>
        <v>107.40843731218771</v>
      </c>
    </row>
  </sheetData>
  <mergeCells count="1">
    <mergeCell ref="A2:D2"/>
  </mergeCell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E19" sqref="E19"/>
    </sheetView>
  </sheetViews>
  <sheetFormatPr defaultRowHeight="14.25"/>
  <cols>
    <col min="1" max="1" width="37.625" style="259" customWidth="1"/>
    <col min="2" max="2" width="12" style="259" customWidth="1"/>
    <col min="3" max="3" width="11.125" style="259" customWidth="1"/>
    <col min="4" max="4" width="20" style="259" customWidth="1"/>
    <col min="5" max="16384" width="9" style="259"/>
  </cols>
  <sheetData>
    <row r="1" spans="1:4">
      <c r="A1" s="259" t="s">
        <v>702</v>
      </c>
    </row>
    <row r="2" spans="1:4" ht="24">
      <c r="A2" s="342" t="s">
        <v>719</v>
      </c>
      <c r="B2" s="342"/>
      <c r="C2" s="342"/>
      <c r="D2" s="342"/>
    </row>
    <row r="3" spans="1:4">
      <c r="B3" s="260"/>
      <c r="C3" s="261"/>
      <c r="D3" s="262" t="s">
        <v>119</v>
      </c>
    </row>
    <row r="4" spans="1:4" ht="27">
      <c r="A4" s="274" t="s">
        <v>697</v>
      </c>
      <c r="B4" s="263" t="s">
        <v>650</v>
      </c>
      <c r="C4" s="264" t="s">
        <v>698</v>
      </c>
      <c r="D4" s="264" t="s">
        <v>699</v>
      </c>
    </row>
    <row r="5" spans="1:4" ht="27.75" customHeight="1">
      <c r="A5" s="265" t="s">
        <v>703</v>
      </c>
      <c r="B5" s="266"/>
      <c r="C5" s="266"/>
      <c r="D5" s="267"/>
    </row>
    <row r="6" spans="1:4" ht="27.75" customHeight="1">
      <c r="A6" s="265" t="s">
        <v>726</v>
      </c>
      <c r="B6" s="268"/>
      <c r="C6" s="268"/>
      <c r="D6" s="268"/>
    </row>
    <row r="7" spans="1:4" ht="27.75" customHeight="1">
      <c r="A7" s="265" t="s">
        <v>727</v>
      </c>
      <c r="B7" s="268"/>
      <c r="C7" s="268"/>
      <c r="D7" s="268"/>
    </row>
    <row r="8" spans="1:4" ht="27.75" customHeight="1">
      <c r="A8" s="265" t="s">
        <v>728</v>
      </c>
      <c r="B8" s="268"/>
      <c r="C8" s="268"/>
      <c r="D8" s="268"/>
    </row>
    <row r="9" spans="1:4" ht="27.75" customHeight="1">
      <c r="A9" s="265" t="s">
        <v>729</v>
      </c>
      <c r="B9" s="268">
        <v>45299</v>
      </c>
      <c r="C9" s="268">
        <v>41837</v>
      </c>
      <c r="D9" s="269">
        <f>B9/C9*100</f>
        <v>108.27497191481226</v>
      </c>
    </row>
    <row r="10" spans="1:4" ht="27.75" customHeight="1">
      <c r="A10" s="265" t="s">
        <v>730</v>
      </c>
      <c r="B10" s="268">
        <v>56649</v>
      </c>
      <c r="C10" s="268">
        <v>53704</v>
      </c>
      <c r="D10" s="269">
        <f>B10/C10*100</f>
        <v>105.48376284820498</v>
      </c>
    </row>
    <row r="11" spans="1:4" ht="27.75" customHeight="1">
      <c r="A11" s="265" t="s">
        <v>731</v>
      </c>
      <c r="B11" s="268"/>
      <c r="C11" s="268"/>
      <c r="D11" s="268"/>
    </row>
    <row r="12" spans="1:4" ht="27.75" customHeight="1">
      <c r="A12" s="265" t="s">
        <v>732</v>
      </c>
      <c r="B12" s="268"/>
      <c r="C12" s="268"/>
      <c r="D12" s="268"/>
    </row>
    <row r="13" spans="1:4" s="278" customFormat="1" ht="27.75" customHeight="1">
      <c r="A13" s="275" t="s">
        <v>704</v>
      </c>
      <c r="B13" s="276">
        <f>B9+B10</f>
        <v>101948</v>
      </c>
      <c r="C13" s="276">
        <f>C9+C10</f>
        <v>95541</v>
      </c>
      <c r="D13" s="277">
        <f>B13/C13*100</f>
        <v>106.70602149862363</v>
      </c>
    </row>
  </sheetData>
  <mergeCells count="1">
    <mergeCell ref="A2:D2"/>
  </mergeCells>
  <phoneticPr fontId="9" type="noConversion"/>
  <conditionalFormatting sqref="D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8" sqref="G18"/>
    </sheetView>
  </sheetViews>
  <sheetFormatPr defaultRowHeight="14.25"/>
  <cols>
    <col min="1" max="1" width="38.375" style="259" customWidth="1"/>
    <col min="2" max="2" width="11.875" style="259" bestFit="1" customWidth="1"/>
    <col min="3" max="3" width="12" style="259" customWidth="1"/>
    <col min="4" max="4" width="11.5" style="259" customWidth="1"/>
    <col min="5" max="16384" width="9" style="259"/>
  </cols>
  <sheetData>
    <row r="1" spans="1:4">
      <c r="A1" s="259" t="s">
        <v>705</v>
      </c>
    </row>
    <row r="2" spans="1:4" ht="21">
      <c r="A2" s="343" t="s">
        <v>721</v>
      </c>
      <c r="B2" s="343"/>
      <c r="C2" s="343"/>
      <c r="D2" s="343"/>
    </row>
    <row r="3" spans="1:4">
      <c r="B3" s="260"/>
      <c r="C3" s="261"/>
      <c r="D3" s="262" t="s">
        <v>119</v>
      </c>
    </row>
    <row r="4" spans="1:4" ht="40.5">
      <c r="A4" s="274" t="s">
        <v>697</v>
      </c>
      <c r="B4" s="263" t="s">
        <v>650</v>
      </c>
      <c r="C4" s="264" t="s">
        <v>698</v>
      </c>
      <c r="D4" s="264" t="s">
        <v>699</v>
      </c>
    </row>
    <row r="5" spans="1:4" ht="20.25" customHeight="1">
      <c r="A5" s="279" t="s">
        <v>741</v>
      </c>
      <c r="B5" s="268">
        <f>SUM(B6:B10)</f>
        <v>65565</v>
      </c>
      <c r="C5" s="268">
        <f>SUM(C6:C10)</f>
        <v>63402</v>
      </c>
      <c r="D5" s="269">
        <f>B5/C5*100</f>
        <v>103.41156430396516</v>
      </c>
    </row>
    <row r="6" spans="1:4" ht="20.25" customHeight="1">
      <c r="A6" s="280" t="s">
        <v>706</v>
      </c>
      <c r="B6" s="268">
        <v>13166</v>
      </c>
      <c r="C6" s="268">
        <v>13061</v>
      </c>
      <c r="D6" s="269">
        <f t="shared" ref="D6:D15" si="0">B6/C6*100</f>
        <v>100.80392006737615</v>
      </c>
    </row>
    <row r="7" spans="1:4" ht="20.25" customHeight="1">
      <c r="A7" s="280" t="s">
        <v>707</v>
      </c>
      <c r="B7" s="268">
        <v>45813</v>
      </c>
      <c r="C7" s="268">
        <v>43728</v>
      </c>
      <c r="D7" s="269">
        <f t="shared" si="0"/>
        <v>104.76811196487377</v>
      </c>
    </row>
    <row r="8" spans="1:4" ht="20.25" customHeight="1">
      <c r="A8" s="280" t="s">
        <v>708</v>
      </c>
      <c r="B8" s="268">
        <v>1800</v>
      </c>
      <c r="C8" s="268">
        <v>3713</v>
      </c>
      <c r="D8" s="269">
        <f t="shared" si="0"/>
        <v>48.47831941826017</v>
      </c>
    </row>
    <row r="9" spans="1:4" ht="20.25" customHeight="1">
      <c r="A9" s="280" t="s">
        <v>709</v>
      </c>
      <c r="B9" s="268">
        <f>4014+700+72</f>
        <v>4786</v>
      </c>
      <c r="C9" s="268">
        <f>2170+70+660</f>
        <v>2900</v>
      </c>
      <c r="D9" s="269">
        <f t="shared" si="0"/>
        <v>165.0344827586207</v>
      </c>
    </row>
    <row r="10" spans="1:4" ht="20.25" customHeight="1">
      <c r="A10" s="281" t="s">
        <v>710</v>
      </c>
      <c r="B10" s="268"/>
      <c r="C10" s="268"/>
      <c r="D10" s="269"/>
    </row>
    <row r="11" spans="1:4">
      <c r="A11" s="279" t="s">
        <v>742</v>
      </c>
      <c r="B11" s="268">
        <f>SUM(B12:B16)</f>
        <v>54175</v>
      </c>
      <c r="C11" s="268">
        <f>SUM(C12:C16)</f>
        <v>48079</v>
      </c>
      <c r="D11" s="269">
        <f t="shared" si="0"/>
        <v>112.67913226148632</v>
      </c>
    </row>
    <row r="12" spans="1:4" ht="20.25" customHeight="1">
      <c r="A12" s="265" t="s">
        <v>706</v>
      </c>
      <c r="B12" s="268">
        <v>39553</v>
      </c>
      <c r="C12" s="268">
        <v>38968</v>
      </c>
      <c r="D12" s="269">
        <f t="shared" si="0"/>
        <v>101.50123177992198</v>
      </c>
    </row>
    <row r="13" spans="1:4" ht="20.25" customHeight="1">
      <c r="A13" s="265" t="s">
        <v>707</v>
      </c>
      <c r="B13" s="268">
        <v>14500</v>
      </c>
      <c r="C13" s="268">
        <v>9000</v>
      </c>
      <c r="D13" s="269">
        <f t="shared" si="0"/>
        <v>161.11111111111111</v>
      </c>
    </row>
    <row r="14" spans="1:4" ht="20.25" customHeight="1">
      <c r="A14" s="265" t="s">
        <v>708</v>
      </c>
      <c r="B14" s="268">
        <v>77</v>
      </c>
      <c r="C14" s="268">
        <v>71</v>
      </c>
      <c r="D14" s="269">
        <f t="shared" si="0"/>
        <v>108.45070422535213</v>
      </c>
    </row>
    <row r="15" spans="1:4" ht="20.25" customHeight="1">
      <c r="A15" s="265" t="s">
        <v>709</v>
      </c>
      <c r="B15" s="268">
        <v>45</v>
      </c>
      <c r="C15" s="268">
        <v>40</v>
      </c>
      <c r="D15" s="269">
        <f t="shared" si="0"/>
        <v>112.5</v>
      </c>
    </row>
    <row r="16" spans="1:4" ht="20.25" customHeight="1">
      <c r="A16" s="282" t="s">
        <v>710</v>
      </c>
      <c r="B16" s="268"/>
      <c r="C16" s="268"/>
      <c r="D16" s="268"/>
    </row>
  </sheetData>
  <mergeCells count="1">
    <mergeCell ref="A2:D2"/>
  </mergeCells>
  <phoneticPr fontId="9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H11" sqref="H11"/>
    </sheetView>
  </sheetViews>
  <sheetFormatPr defaultRowHeight="14.25"/>
  <cols>
    <col min="1" max="1" width="47.75" style="259" customWidth="1"/>
    <col min="2" max="2" width="9.75" style="259" customWidth="1"/>
    <col min="3" max="3" width="10.375" style="259" customWidth="1"/>
    <col min="4" max="4" width="11.5" style="259" customWidth="1"/>
    <col min="5" max="16384" width="9" style="259"/>
  </cols>
  <sheetData>
    <row r="1" spans="1:4">
      <c r="A1" s="259" t="s">
        <v>711</v>
      </c>
    </row>
    <row r="2" spans="1:4" ht="21">
      <c r="A2" s="343" t="s">
        <v>712</v>
      </c>
      <c r="B2" s="343"/>
      <c r="C2" s="343"/>
      <c r="D2" s="343"/>
    </row>
    <row r="3" spans="1:4">
      <c r="B3" s="260"/>
      <c r="C3" s="261"/>
      <c r="D3" s="262" t="s">
        <v>119</v>
      </c>
    </row>
    <row r="4" spans="1:4" ht="40.5">
      <c r="A4" s="274" t="s">
        <v>697</v>
      </c>
      <c r="B4" s="263" t="s">
        <v>650</v>
      </c>
      <c r="C4" s="264" t="s">
        <v>698</v>
      </c>
      <c r="D4" s="264" t="s">
        <v>699</v>
      </c>
    </row>
    <row r="5" spans="1:4" ht="22.5" customHeight="1">
      <c r="A5" s="279" t="s">
        <v>754</v>
      </c>
      <c r="B5" s="268">
        <f>SUM(B6:B9)</f>
        <v>45299</v>
      </c>
      <c r="C5" s="268">
        <f>SUM(C6:C9)</f>
        <v>41837</v>
      </c>
      <c r="D5" s="269">
        <f>B5/C5*100</f>
        <v>108.27497191481226</v>
      </c>
    </row>
    <row r="6" spans="1:4" ht="22.5" customHeight="1">
      <c r="A6" s="283" t="s">
        <v>713</v>
      </c>
      <c r="B6" s="268">
        <v>41298</v>
      </c>
      <c r="C6" s="268">
        <v>38000</v>
      </c>
      <c r="D6" s="269">
        <f t="shared" ref="D6:D12" si="0">B6/C6*100</f>
        <v>108.67894736842105</v>
      </c>
    </row>
    <row r="7" spans="1:4" ht="22.5" customHeight="1">
      <c r="A7" s="283" t="s">
        <v>714</v>
      </c>
      <c r="B7" s="268">
        <v>1982</v>
      </c>
      <c r="C7" s="268">
        <v>1878</v>
      </c>
      <c r="D7" s="269">
        <f t="shared" si="0"/>
        <v>105.53780617678382</v>
      </c>
    </row>
    <row r="8" spans="1:4" ht="22.5" customHeight="1">
      <c r="A8" s="283" t="s">
        <v>715</v>
      </c>
      <c r="B8" s="268">
        <v>1979</v>
      </c>
      <c r="C8" s="268">
        <v>1920</v>
      </c>
      <c r="D8" s="269">
        <f t="shared" si="0"/>
        <v>103.07291666666667</v>
      </c>
    </row>
    <row r="9" spans="1:4" ht="22.5" customHeight="1">
      <c r="A9" s="283" t="s">
        <v>716</v>
      </c>
      <c r="B9" s="268">
        <v>40</v>
      </c>
      <c r="C9" s="268">
        <v>39</v>
      </c>
      <c r="D9" s="269">
        <f t="shared" si="0"/>
        <v>102.56410256410255</v>
      </c>
    </row>
    <row r="10" spans="1:4" ht="22.5" customHeight="1">
      <c r="A10" s="279" t="s">
        <v>753</v>
      </c>
      <c r="B10" s="268">
        <f>B11+B12</f>
        <v>56649</v>
      </c>
      <c r="C10" s="268">
        <f>C11+C12</f>
        <v>53704</v>
      </c>
      <c r="D10" s="269">
        <f t="shared" si="0"/>
        <v>105.48376284820498</v>
      </c>
    </row>
    <row r="11" spans="1:4" ht="22.5" customHeight="1">
      <c r="A11" s="284" t="s">
        <v>717</v>
      </c>
      <c r="B11" s="268">
        <v>56534</v>
      </c>
      <c r="C11" s="268">
        <v>53600</v>
      </c>
      <c r="D11" s="269">
        <f t="shared" si="0"/>
        <v>105.47388059701493</v>
      </c>
    </row>
    <row r="12" spans="1:4" ht="22.5" customHeight="1">
      <c r="A12" s="284" t="s">
        <v>718</v>
      </c>
      <c r="B12" s="268">
        <v>115</v>
      </c>
      <c r="C12" s="268">
        <v>104</v>
      </c>
      <c r="D12" s="269">
        <f t="shared" si="0"/>
        <v>110.57692307692308</v>
      </c>
    </row>
  </sheetData>
  <mergeCells count="1">
    <mergeCell ref="A2:D2"/>
  </mergeCells>
  <phoneticPr fontId="9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E7" sqref="E7"/>
    </sheetView>
  </sheetViews>
  <sheetFormatPr defaultColWidth="9" defaultRowHeight="14.25"/>
  <cols>
    <col min="1" max="1" width="11.375" style="103" customWidth="1"/>
    <col min="2" max="2" width="34.25" style="103" customWidth="1"/>
    <col min="3" max="3" width="34.125" style="103" customWidth="1"/>
    <col min="4" max="4" width="21.125" style="103" customWidth="1"/>
    <col min="5" max="16384" width="9" style="103"/>
  </cols>
  <sheetData>
    <row r="1" spans="1:4" ht="24.75" customHeight="1">
      <c r="A1" s="103" t="s">
        <v>170</v>
      </c>
    </row>
    <row r="2" spans="1:4" ht="29.45" customHeight="1">
      <c r="A2" s="349" t="s">
        <v>171</v>
      </c>
      <c r="B2" s="349"/>
      <c r="C2" s="349"/>
    </row>
    <row r="3" spans="1:4" ht="25.9" customHeight="1">
      <c r="A3" s="104"/>
      <c r="B3" s="105"/>
      <c r="C3" s="106" t="s">
        <v>172</v>
      </c>
    </row>
    <row r="4" spans="1:4" ht="27.75" customHeight="1">
      <c r="A4" s="344" t="s">
        <v>173</v>
      </c>
      <c r="B4" s="345"/>
      <c r="C4" s="107" t="s">
        <v>174</v>
      </c>
    </row>
    <row r="5" spans="1:4" ht="27.75" customHeight="1">
      <c r="A5" s="346" t="s">
        <v>175</v>
      </c>
      <c r="B5" s="347"/>
      <c r="C5" s="302">
        <v>905517.44</v>
      </c>
      <c r="D5" s="108"/>
    </row>
    <row r="6" spans="1:4" ht="27.75" customHeight="1">
      <c r="A6" s="346" t="s">
        <v>176</v>
      </c>
      <c r="B6" s="347"/>
      <c r="C6" s="302">
        <v>93914.85</v>
      </c>
    </row>
    <row r="7" spans="1:4" ht="27.75" customHeight="1">
      <c r="A7" s="346" t="s">
        <v>177</v>
      </c>
      <c r="B7" s="347"/>
      <c r="C7" s="302">
        <v>106058.78</v>
      </c>
    </row>
    <row r="8" spans="1:4" ht="27.75" customHeight="1">
      <c r="A8" s="346" t="s">
        <v>178</v>
      </c>
      <c r="B8" s="347"/>
      <c r="C8" s="302">
        <v>893373.51</v>
      </c>
    </row>
    <row r="9" spans="1:4" ht="27.75" customHeight="1">
      <c r="A9" s="344" t="s">
        <v>179</v>
      </c>
      <c r="B9" s="345"/>
      <c r="C9" s="109" t="s">
        <v>174</v>
      </c>
    </row>
    <row r="10" spans="1:4" ht="27.75" customHeight="1">
      <c r="A10" s="346" t="s">
        <v>180</v>
      </c>
      <c r="B10" s="347"/>
      <c r="C10" s="302">
        <v>912268</v>
      </c>
    </row>
    <row r="11" spans="1:4" ht="27.75" customHeight="1">
      <c r="A11" s="346" t="s">
        <v>181</v>
      </c>
      <c r="B11" s="347"/>
      <c r="C11" s="302">
        <v>30263</v>
      </c>
    </row>
    <row r="12" spans="1:4" ht="27.75" customHeight="1">
      <c r="A12" s="346" t="s">
        <v>182</v>
      </c>
      <c r="B12" s="347"/>
      <c r="C12" s="302">
        <f>C10+C11</f>
        <v>942531</v>
      </c>
    </row>
    <row r="13" spans="1:4" ht="54.6" customHeight="1">
      <c r="A13" s="348" t="s">
        <v>183</v>
      </c>
      <c r="B13" s="348"/>
      <c r="C13" s="348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3:C13"/>
  </mergeCells>
  <phoneticPr fontId="9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0" sqref="C10:C11"/>
    </sheetView>
  </sheetViews>
  <sheetFormatPr defaultColWidth="9" defaultRowHeight="14.25"/>
  <cols>
    <col min="1" max="1" width="10.25" style="103" customWidth="1"/>
    <col min="2" max="2" width="30.875" style="103" customWidth="1"/>
    <col min="3" max="3" width="32.625" style="103" customWidth="1"/>
    <col min="4" max="16384" width="9" style="103"/>
  </cols>
  <sheetData>
    <row r="1" spans="1:3" ht="26.25" customHeight="1">
      <c r="A1" s="103" t="s">
        <v>184</v>
      </c>
    </row>
    <row r="2" spans="1:3" ht="29.45" customHeight="1">
      <c r="A2" s="349" t="s">
        <v>185</v>
      </c>
      <c r="B2" s="349"/>
      <c r="C2" s="349"/>
    </row>
    <row r="3" spans="1:3" ht="25.9" customHeight="1">
      <c r="A3" s="104"/>
      <c r="B3" s="105"/>
      <c r="C3" s="106" t="s">
        <v>172</v>
      </c>
    </row>
    <row r="4" spans="1:3" ht="27.75" customHeight="1">
      <c r="A4" s="344" t="s">
        <v>173</v>
      </c>
      <c r="B4" s="345"/>
      <c r="C4" s="107" t="s">
        <v>174</v>
      </c>
    </row>
    <row r="5" spans="1:3" ht="27.75" customHeight="1">
      <c r="A5" s="346" t="s">
        <v>186</v>
      </c>
      <c r="B5" s="347"/>
      <c r="C5" s="302">
        <v>905517.44</v>
      </c>
    </row>
    <row r="6" spans="1:3" ht="27.75" customHeight="1">
      <c r="A6" s="346" t="s">
        <v>187</v>
      </c>
      <c r="B6" s="347"/>
      <c r="C6" s="302">
        <v>93914.85</v>
      </c>
    </row>
    <row r="7" spans="1:3" ht="27.75" customHeight="1">
      <c r="A7" s="346" t="s">
        <v>188</v>
      </c>
      <c r="B7" s="347"/>
      <c r="C7" s="302">
        <v>106058.78</v>
      </c>
    </row>
    <row r="8" spans="1:3" ht="27.75" customHeight="1">
      <c r="A8" s="346" t="s">
        <v>189</v>
      </c>
      <c r="B8" s="347"/>
      <c r="C8" s="302">
        <v>893373.51</v>
      </c>
    </row>
    <row r="9" spans="1:3" ht="27.75" customHeight="1">
      <c r="A9" s="344" t="s">
        <v>179</v>
      </c>
      <c r="B9" s="345"/>
      <c r="C9" s="303" t="s">
        <v>174</v>
      </c>
    </row>
    <row r="10" spans="1:3" ht="27.75" customHeight="1">
      <c r="A10" s="346" t="s">
        <v>190</v>
      </c>
      <c r="B10" s="347"/>
      <c r="C10" s="302">
        <v>912268</v>
      </c>
    </row>
    <row r="11" spans="1:3" ht="27.75" customHeight="1">
      <c r="A11" s="346" t="s">
        <v>191</v>
      </c>
      <c r="B11" s="347"/>
      <c r="C11" s="302">
        <v>30263</v>
      </c>
    </row>
    <row r="12" spans="1:3" ht="27.75" customHeight="1">
      <c r="A12" s="346" t="s">
        <v>192</v>
      </c>
      <c r="B12" s="347"/>
      <c r="C12" s="302">
        <v>942531</v>
      </c>
    </row>
    <row r="13" spans="1:3" ht="50.45" customHeight="1">
      <c r="A13" s="348" t="s">
        <v>183</v>
      </c>
      <c r="B13" s="348"/>
      <c r="C13" s="348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3:C13"/>
  </mergeCells>
  <phoneticPr fontId="9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5" sqref="C5:C6"/>
    </sheetView>
  </sheetViews>
  <sheetFormatPr defaultColWidth="9" defaultRowHeight="14.25"/>
  <cols>
    <col min="1" max="1" width="12.875" style="103" customWidth="1"/>
    <col min="2" max="2" width="33.875" style="103" customWidth="1"/>
    <col min="3" max="3" width="35.125" style="103" customWidth="1"/>
    <col min="4" max="16384" width="9" style="103"/>
  </cols>
  <sheetData>
    <row r="1" spans="1:3" ht="25.5" customHeight="1">
      <c r="A1" s="103" t="s">
        <v>193</v>
      </c>
    </row>
    <row r="2" spans="1:3" ht="29.45" customHeight="1">
      <c r="A2" s="349" t="s">
        <v>194</v>
      </c>
      <c r="B2" s="349"/>
      <c r="C2" s="349"/>
    </row>
    <row r="3" spans="1:3" ht="25.9" customHeight="1">
      <c r="A3" s="104"/>
      <c r="B3" s="105"/>
      <c r="C3" s="106" t="s">
        <v>172</v>
      </c>
    </row>
    <row r="4" spans="1:3" ht="29.25" customHeight="1">
      <c r="A4" s="344" t="s">
        <v>173</v>
      </c>
      <c r="B4" s="345"/>
      <c r="C4" s="107" t="s">
        <v>174</v>
      </c>
    </row>
    <row r="5" spans="1:3" ht="29.25" customHeight="1">
      <c r="A5" s="346" t="s">
        <v>195</v>
      </c>
      <c r="B5" s="347"/>
      <c r="C5" s="302">
        <v>887136</v>
      </c>
    </row>
    <row r="6" spans="1:3" ht="29.25" customHeight="1">
      <c r="A6" s="346" t="s">
        <v>196</v>
      </c>
      <c r="B6" s="347"/>
      <c r="C6" s="302">
        <v>219171</v>
      </c>
    </row>
    <row r="7" spans="1:3" ht="29.25" customHeight="1">
      <c r="A7" s="346" t="s">
        <v>197</v>
      </c>
      <c r="B7" s="347"/>
      <c r="C7" s="302">
        <v>30875</v>
      </c>
    </row>
    <row r="8" spans="1:3" ht="29.25" customHeight="1">
      <c r="A8" s="346" t="s">
        <v>198</v>
      </c>
      <c r="B8" s="347"/>
      <c r="C8" s="302">
        <v>1075432</v>
      </c>
    </row>
    <row r="9" spans="1:3" ht="29.25" customHeight="1">
      <c r="A9" s="344" t="s">
        <v>179</v>
      </c>
      <c r="B9" s="345"/>
      <c r="C9" s="303" t="s">
        <v>174</v>
      </c>
    </row>
    <row r="10" spans="1:3" ht="29.25" customHeight="1">
      <c r="A10" s="346" t="s">
        <v>199</v>
      </c>
      <c r="B10" s="347"/>
      <c r="C10" s="302">
        <v>953487</v>
      </c>
    </row>
    <row r="11" spans="1:3" ht="29.25" customHeight="1">
      <c r="A11" s="346" t="s">
        <v>200</v>
      </c>
      <c r="B11" s="347"/>
      <c r="C11" s="302">
        <v>200646</v>
      </c>
    </row>
    <row r="12" spans="1:3" ht="29.25" customHeight="1">
      <c r="A12" s="346" t="s">
        <v>201</v>
      </c>
      <c r="B12" s="347"/>
      <c r="C12" s="302">
        <f>C10+C11</f>
        <v>1154133</v>
      </c>
    </row>
    <row r="13" spans="1:3">
      <c r="A13" s="110"/>
      <c r="B13" s="110"/>
      <c r="C13" s="110"/>
    </row>
    <row r="14" spans="1:3" ht="49.9" customHeight="1">
      <c r="A14" s="350" t="s">
        <v>183</v>
      </c>
      <c r="B14" s="350"/>
      <c r="C14" s="350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4:C14"/>
  </mergeCells>
  <phoneticPr fontId="9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D12" sqref="D12"/>
    </sheetView>
  </sheetViews>
  <sheetFormatPr defaultColWidth="9" defaultRowHeight="14.25"/>
  <cols>
    <col min="1" max="1" width="12.875" style="103" customWidth="1"/>
    <col min="2" max="2" width="33.875" style="103" customWidth="1"/>
    <col min="3" max="3" width="35.125" style="103" customWidth="1"/>
    <col min="4" max="16384" width="9" style="103"/>
  </cols>
  <sheetData>
    <row r="1" spans="1:3" ht="24" customHeight="1">
      <c r="A1" s="103" t="s">
        <v>202</v>
      </c>
    </row>
    <row r="2" spans="1:3" ht="29.45" customHeight="1">
      <c r="A2" s="349" t="s">
        <v>203</v>
      </c>
      <c r="B2" s="349"/>
      <c r="C2" s="349"/>
    </row>
    <row r="3" spans="1:3" ht="25.9" customHeight="1">
      <c r="A3" s="104"/>
      <c r="B3" s="105"/>
      <c r="C3" s="106" t="s">
        <v>172</v>
      </c>
    </row>
    <row r="4" spans="1:3" ht="29.25" customHeight="1">
      <c r="A4" s="344" t="s">
        <v>173</v>
      </c>
      <c r="B4" s="345"/>
      <c r="C4" s="107" t="s">
        <v>174</v>
      </c>
    </row>
    <row r="5" spans="1:3" ht="29.25" customHeight="1">
      <c r="A5" s="346" t="s">
        <v>195</v>
      </c>
      <c r="B5" s="347"/>
      <c r="C5" s="302">
        <v>887136</v>
      </c>
    </row>
    <row r="6" spans="1:3" ht="29.25" customHeight="1">
      <c r="A6" s="346" t="s">
        <v>196</v>
      </c>
      <c r="B6" s="347"/>
      <c r="C6" s="302">
        <v>219171</v>
      </c>
    </row>
    <row r="7" spans="1:3" ht="29.25" customHeight="1">
      <c r="A7" s="346" t="s">
        <v>197</v>
      </c>
      <c r="B7" s="347"/>
      <c r="C7" s="302">
        <v>30875</v>
      </c>
    </row>
    <row r="8" spans="1:3" ht="29.25" customHeight="1">
      <c r="A8" s="346" t="s">
        <v>198</v>
      </c>
      <c r="B8" s="347"/>
      <c r="C8" s="302">
        <v>1075432</v>
      </c>
    </row>
    <row r="9" spans="1:3" ht="29.25" customHeight="1">
      <c r="A9" s="344" t="s">
        <v>179</v>
      </c>
      <c r="B9" s="345"/>
      <c r="C9" s="303" t="s">
        <v>174</v>
      </c>
    </row>
    <row r="10" spans="1:3" ht="29.25" customHeight="1">
      <c r="A10" s="346" t="s">
        <v>199</v>
      </c>
      <c r="B10" s="347"/>
      <c r="C10" s="302">
        <v>953487</v>
      </c>
    </row>
    <row r="11" spans="1:3" ht="29.25" customHeight="1">
      <c r="A11" s="346" t="s">
        <v>200</v>
      </c>
      <c r="B11" s="347"/>
      <c r="C11" s="302">
        <v>200646</v>
      </c>
    </row>
    <row r="12" spans="1:3" ht="29.25" customHeight="1">
      <c r="A12" s="346" t="s">
        <v>201</v>
      </c>
      <c r="B12" s="347"/>
      <c r="C12" s="302">
        <v>1154133</v>
      </c>
    </row>
    <row r="13" spans="1:3">
      <c r="A13" s="110"/>
      <c r="B13" s="110"/>
      <c r="C13" s="110"/>
    </row>
    <row r="14" spans="1:3" ht="49.9" customHeight="1">
      <c r="A14" s="350" t="s">
        <v>183</v>
      </c>
      <c r="B14" s="350"/>
      <c r="C14" s="350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4:C14"/>
  </mergeCells>
  <phoneticPr fontId="9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5" sqref="C5:C6"/>
    </sheetView>
  </sheetViews>
  <sheetFormatPr defaultColWidth="9" defaultRowHeight="14.25"/>
  <cols>
    <col min="1" max="1" width="12.875" style="103" customWidth="1"/>
    <col min="2" max="2" width="33.875" style="103" customWidth="1"/>
    <col min="3" max="3" width="35.125" style="103" customWidth="1"/>
    <col min="4" max="16384" width="9" style="103"/>
  </cols>
  <sheetData>
    <row r="1" spans="1:3" ht="24" customHeight="1">
      <c r="A1" s="103" t="s">
        <v>204</v>
      </c>
    </row>
    <row r="2" spans="1:3" ht="29.45" customHeight="1">
      <c r="A2" s="349" t="s">
        <v>205</v>
      </c>
      <c r="B2" s="349"/>
      <c r="C2" s="349"/>
    </row>
    <row r="3" spans="1:3" ht="25.9" customHeight="1">
      <c r="A3" s="104"/>
      <c r="B3" s="105"/>
      <c r="C3" s="106" t="s">
        <v>172</v>
      </c>
    </row>
    <row r="4" spans="1:3" ht="29.25" customHeight="1">
      <c r="A4" s="344" t="s">
        <v>173</v>
      </c>
      <c r="B4" s="345"/>
      <c r="C4" s="107" t="s">
        <v>174</v>
      </c>
    </row>
    <row r="5" spans="1:3" ht="29.25" customHeight="1">
      <c r="A5" s="346" t="s">
        <v>206</v>
      </c>
      <c r="B5" s="347"/>
      <c r="C5" s="302">
        <v>1792653.44</v>
      </c>
    </row>
    <row r="6" spans="1:3" ht="29.25" customHeight="1">
      <c r="A6" s="346" t="s">
        <v>207</v>
      </c>
      <c r="B6" s="347"/>
      <c r="C6" s="302">
        <v>313085.84999999998</v>
      </c>
    </row>
    <row r="7" spans="1:3" ht="29.25" customHeight="1">
      <c r="A7" s="346" t="s">
        <v>208</v>
      </c>
      <c r="B7" s="347"/>
      <c r="C7" s="302">
        <v>136933.78</v>
      </c>
    </row>
    <row r="8" spans="1:3" ht="29.25" customHeight="1">
      <c r="A8" s="346" t="s">
        <v>209</v>
      </c>
      <c r="B8" s="347"/>
      <c r="C8" s="302">
        <v>1968805.51</v>
      </c>
    </row>
    <row r="9" spans="1:3" ht="29.25" customHeight="1">
      <c r="A9" s="344" t="s">
        <v>179</v>
      </c>
      <c r="B9" s="345"/>
      <c r="C9" s="303" t="s">
        <v>174</v>
      </c>
    </row>
    <row r="10" spans="1:3" ht="29.25" customHeight="1">
      <c r="A10" s="346" t="s">
        <v>210</v>
      </c>
      <c r="B10" s="347"/>
      <c r="C10" s="302">
        <v>1865755</v>
      </c>
    </row>
    <row r="11" spans="1:3" ht="29.25" customHeight="1">
      <c r="A11" s="346" t="s">
        <v>211</v>
      </c>
      <c r="B11" s="347"/>
      <c r="C11" s="302">
        <v>230909</v>
      </c>
    </row>
    <row r="12" spans="1:3" ht="29.25" customHeight="1">
      <c r="A12" s="346" t="s">
        <v>212</v>
      </c>
      <c r="B12" s="347"/>
      <c r="C12" s="302">
        <f>C10+C11</f>
        <v>2096664</v>
      </c>
    </row>
    <row r="13" spans="1:3">
      <c r="A13" s="110"/>
      <c r="B13" s="110"/>
      <c r="C13" s="110"/>
    </row>
    <row r="14" spans="1:3" ht="49.9" customHeight="1">
      <c r="A14" s="350" t="s">
        <v>183</v>
      </c>
      <c r="B14" s="350"/>
      <c r="C14" s="350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4:C14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sqref="A1:XFD1048576"/>
    </sheetView>
  </sheetViews>
  <sheetFormatPr defaultRowHeight="14.25"/>
  <cols>
    <col min="1" max="1" width="33.75" style="9" customWidth="1"/>
    <col min="2" max="2" width="13.375" style="9" customWidth="1"/>
    <col min="3" max="3" width="13" style="9" customWidth="1"/>
    <col min="4" max="4" width="15.875" style="10" customWidth="1"/>
    <col min="5" max="16384" width="9" style="9"/>
  </cols>
  <sheetData>
    <row r="1" spans="1:4">
      <c r="A1" s="65" t="s">
        <v>628</v>
      </c>
    </row>
    <row r="2" spans="1:4" s="18" customFormat="1" ht="20.25">
      <c r="A2" s="325" t="s">
        <v>118</v>
      </c>
      <c r="B2" s="325"/>
      <c r="C2" s="325"/>
      <c r="D2" s="325"/>
    </row>
    <row r="3" spans="1:4" ht="15" thickBot="1">
      <c r="D3" s="10" t="s">
        <v>27</v>
      </c>
    </row>
    <row r="4" spans="1:4" s="14" customFormat="1" ht="27">
      <c r="A4" s="11" t="s">
        <v>74</v>
      </c>
      <c r="B4" s="12" t="s">
        <v>29</v>
      </c>
      <c r="C4" s="12" t="s">
        <v>75</v>
      </c>
      <c r="D4" s="13" t="s">
        <v>76</v>
      </c>
    </row>
    <row r="5" spans="1:4">
      <c r="A5" s="19" t="s">
        <v>77</v>
      </c>
      <c r="B5" s="20">
        <v>48571</v>
      </c>
      <c r="C5" s="20">
        <v>46146</v>
      </c>
      <c r="D5" s="21">
        <f>B5/C5*100</f>
        <v>105.25506002687123</v>
      </c>
    </row>
    <row r="6" spans="1:4">
      <c r="A6" s="19" t="s">
        <v>78</v>
      </c>
      <c r="B6" s="20"/>
      <c r="C6" s="20"/>
      <c r="D6" s="21"/>
    </row>
    <row r="7" spans="1:4">
      <c r="A7" s="19" t="s">
        <v>79</v>
      </c>
      <c r="B7" s="20">
        <v>42539</v>
      </c>
      <c r="C7" s="20">
        <v>37513</v>
      </c>
      <c r="D7" s="21">
        <f t="shared" ref="D7:D45" si="0">B7/C7*100</f>
        <v>113.39802201903339</v>
      </c>
    </row>
    <row r="8" spans="1:4">
      <c r="A8" s="19" t="s">
        <v>80</v>
      </c>
      <c r="B8" s="20">
        <v>219686</v>
      </c>
      <c r="C8" s="20">
        <v>186236</v>
      </c>
      <c r="D8" s="21">
        <f t="shared" si="0"/>
        <v>117.96108163835133</v>
      </c>
    </row>
    <row r="9" spans="1:4">
      <c r="A9" s="19" t="s">
        <v>81</v>
      </c>
      <c r="B9" s="20">
        <v>16387</v>
      </c>
      <c r="C9" s="20">
        <v>14196</v>
      </c>
      <c r="D9" s="21">
        <f t="shared" si="0"/>
        <v>115.43392504930966</v>
      </c>
    </row>
    <row r="10" spans="1:4">
      <c r="A10" s="19" t="s">
        <v>82</v>
      </c>
      <c r="B10" s="20">
        <v>5109</v>
      </c>
      <c r="C10" s="20">
        <v>4930</v>
      </c>
      <c r="D10" s="21">
        <f t="shared" si="0"/>
        <v>103.63083164300203</v>
      </c>
    </row>
    <row r="11" spans="1:4">
      <c r="A11" s="19" t="s">
        <v>83</v>
      </c>
      <c r="B11" s="20">
        <v>80558</v>
      </c>
      <c r="C11" s="20">
        <v>76433</v>
      </c>
      <c r="D11" s="21">
        <f t="shared" si="0"/>
        <v>105.39688354506562</v>
      </c>
    </row>
    <row r="12" spans="1:4">
      <c r="A12" s="19" t="s">
        <v>84</v>
      </c>
      <c r="B12" s="20">
        <v>74234</v>
      </c>
      <c r="C12" s="20">
        <v>69950</v>
      </c>
      <c r="D12" s="21">
        <f t="shared" si="0"/>
        <v>106.12437455325232</v>
      </c>
    </row>
    <row r="13" spans="1:4">
      <c r="A13" s="19" t="s">
        <v>85</v>
      </c>
      <c r="B13" s="20">
        <v>1495</v>
      </c>
      <c r="C13" s="20">
        <v>1350</v>
      </c>
      <c r="D13" s="21">
        <f t="shared" si="0"/>
        <v>110.74074074074073</v>
      </c>
    </row>
    <row r="14" spans="1:4">
      <c r="A14" s="19" t="s">
        <v>86</v>
      </c>
      <c r="B14" s="20">
        <v>20362</v>
      </c>
      <c r="C14" s="44">
        <v>14885</v>
      </c>
      <c r="D14" s="21">
        <f t="shared" si="0"/>
        <v>136.79543164259323</v>
      </c>
    </row>
    <row r="15" spans="1:4">
      <c r="A15" s="19" t="s">
        <v>87</v>
      </c>
      <c r="B15" s="20">
        <v>53934</v>
      </c>
      <c r="C15" s="20">
        <v>41895</v>
      </c>
      <c r="D15" s="21">
        <f t="shared" si="0"/>
        <v>128.7361260293591</v>
      </c>
    </row>
    <row r="16" spans="1:4">
      <c r="A16" s="19" t="s">
        <v>88</v>
      </c>
      <c r="B16" s="20">
        <v>3799</v>
      </c>
      <c r="C16" s="20">
        <v>3413</v>
      </c>
      <c r="D16" s="21">
        <f t="shared" si="0"/>
        <v>111.30969821271609</v>
      </c>
    </row>
    <row r="17" spans="1:4">
      <c r="A17" s="19" t="s">
        <v>89</v>
      </c>
      <c r="B17" s="20">
        <v>69700</v>
      </c>
      <c r="C17" s="20">
        <v>77800</v>
      </c>
      <c r="D17" s="21">
        <f t="shared" si="0"/>
        <v>89.588688946015424</v>
      </c>
    </row>
    <row r="18" spans="1:4">
      <c r="A18" s="19" t="s">
        <v>90</v>
      </c>
      <c r="B18" s="20">
        <v>1721</v>
      </c>
      <c r="C18" s="20">
        <v>1695</v>
      </c>
      <c r="D18" s="21">
        <f t="shared" si="0"/>
        <v>101.53392330383481</v>
      </c>
    </row>
    <row r="19" spans="1:4">
      <c r="A19" s="19" t="s">
        <v>91</v>
      </c>
      <c r="B19" s="20"/>
      <c r="C19" s="20"/>
      <c r="D19" s="21"/>
    </row>
    <row r="20" spans="1:4">
      <c r="A20" s="19" t="s">
        <v>92</v>
      </c>
      <c r="B20" s="20"/>
      <c r="C20" s="20"/>
      <c r="D20" s="21"/>
    </row>
    <row r="21" spans="1:4">
      <c r="A21" s="19" t="s">
        <v>93</v>
      </c>
      <c r="B21" s="20">
        <v>4041</v>
      </c>
      <c r="C21" s="20">
        <v>3319</v>
      </c>
      <c r="D21" s="21">
        <f t="shared" si="0"/>
        <v>121.75354022295872</v>
      </c>
    </row>
    <row r="22" spans="1:4">
      <c r="A22" s="19" t="s">
        <v>94</v>
      </c>
      <c r="B22" s="20">
        <v>20</v>
      </c>
      <c r="C22" s="20"/>
      <c r="D22" s="21"/>
    </row>
    <row r="23" spans="1:4">
      <c r="A23" s="19" t="s">
        <v>95</v>
      </c>
      <c r="B23" s="20">
        <v>1500</v>
      </c>
      <c r="C23" s="20">
        <v>1000</v>
      </c>
      <c r="D23" s="21">
        <f t="shared" si="0"/>
        <v>150</v>
      </c>
    </row>
    <row r="24" spans="1:4">
      <c r="A24" s="19" t="s">
        <v>96</v>
      </c>
      <c r="B24" s="20">
        <v>2469</v>
      </c>
      <c r="C24" s="20">
        <v>2191</v>
      </c>
      <c r="D24" s="21">
        <f t="shared" si="0"/>
        <v>112.68827019625742</v>
      </c>
    </row>
    <row r="25" spans="1:4">
      <c r="A25" s="19" t="s">
        <v>97</v>
      </c>
      <c r="B25" s="20">
        <v>13000</v>
      </c>
      <c r="C25" s="20">
        <v>13000</v>
      </c>
      <c r="D25" s="21">
        <f t="shared" si="0"/>
        <v>100</v>
      </c>
    </row>
    <row r="26" spans="1:4">
      <c r="A26" s="19" t="s">
        <v>98</v>
      </c>
      <c r="B26" s="20">
        <v>20125</v>
      </c>
      <c r="C26" s="20">
        <v>31368</v>
      </c>
      <c r="D26" s="21">
        <f t="shared" si="0"/>
        <v>64.157740372353985</v>
      </c>
    </row>
    <row r="27" spans="1:4">
      <c r="A27" s="19" t="s">
        <v>99</v>
      </c>
      <c r="B27" s="20">
        <v>30000</v>
      </c>
      <c r="C27" s="20">
        <v>28648</v>
      </c>
      <c r="D27" s="21">
        <f t="shared" si="0"/>
        <v>104.71935213627479</v>
      </c>
    </row>
    <row r="28" spans="1:4">
      <c r="A28" s="19" t="s">
        <v>100</v>
      </c>
      <c r="B28" s="20">
        <v>50</v>
      </c>
      <c r="C28" s="20">
        <v>32</v>
      </c>
      <c r="D28" s="21">
        <f t="shared" si="0"/>
        <v>156.25</v>
      </c>
    </row>
    <row r="29" spans="1:4" s="18" customFormat="1" ht="13.5">
      <c r="A29" s="22" t="s">
        <v>101</v>
      </c>
      <c r="B29" s="16">
        <f>SUM(B5:B28)</f>
        <v>709300</v>
      </c>
      <c r="C29" s="16">
        <f>SUM(C5:C28)</f>
        <v>656000</v>
      </c>
      <c r="D29" s="17">
        <f t="shared" si="0"/>
        <v>108.125</v>
      </c>
    </row>
    <row r="30" spans="1:4" s="18" customFormat="1" ht="13.5">
      <c r="A30" s="15" t="s">
        <v>102</v>
      </c>
      <c r="B30" s="16"/>
      <c r="C30" s="16"/>
      <c r="D30" s="17"/>
    </row>
    <row r="31" spans="1:4" s="18" customFormat="1" ht="13.5">
      <c r="A31" s="15" t="s">
        <v>103</v>
      </c>
      <c r="B31" s="16"/>
      <c r="C31" s="16"/>
      <c r="D31" s="17"/>
    </row>
    <row r="32" spans="1:4">
      <c r="A32" s="19" t="s">
        <v>104</v>
      </c>
      <c r="B32" s="20"/>
      <c r="C32" s="20"/>
      <c r="D32" s="21"/>
    </row>
    <row r="33" spans="1:4">
      <c r="A33" s="19" t="s">
        <v>105</v>
      </c>
      <c r="B33" s="20"/>
      <c r="C33" s="20"/>
      <c r="D33" s="21"/>
    </row>
    <row r="34" spans="1:4">
      <c r="A34" s="19" t="s">
        <v>106</v>
      </c>
      <c r="B34" s="20"/>
      <c r="C34" s="20"/>
      <c r="D34" s="21"/>
    </row>
    <row r="35" spans="1:4">
      <c r="A35" s="19" t="s">
        <v>107</v>
      </c>
      <c r="B35" s="20"/>
      <c r="C35" s="20"/>
      <c r="D35" s="21"/>
    </row>
    <row r="36" spans="1:4">
      <c r="A36" s="19" t="s">
        <v>108</v>
      </c>
      <c r="B36" s="20">
        <v>108082</v>
      </c>
      <c r="C36" s="20">
        <v>104882</v>
      </c>
      <c r="D36" s="21">
        <f t="shared" si="0"/>
        <v>103.05104784424401</v>
      </c>
    </row>
    <row r="37" spans="1:4">
      <c r="A37" s="19" t="s">
        <v>109</v>
      </c>
      <c r="B37" s="20"/>
      <c r="C37" s="20"/>
      <c r="D37" s="21"/>
    </row>
    <row r="38" spans="1:4">
      <c r="A38" s="19" t="s">
        <v>110</v>
      </c>
      <c r="B38" s="20"/>
      <c r="C38" s="20"/>
      <c r="D38" s="21"/>
    </row>
    <row r="39" spans="1:4">
      <c r="A39" s="19" t="s">
        <v>111</v>
      </c>
      <c r="B39" s="20"/>
      <c r="C39" s="20"/>
      <c r="D39" s="21"/>
    </row>
    <row r="40" spans="1:4">
      <c r="A40" s="19" t="s">
        <v>112</v>
      </c>
      <c r="B40" s="20"/>
      <c r="C40" s="20"/>
      <c r="D40" s="21"/>
    </row>
    <row r="41" spans="1:4">
      <c r="A41" s="19" t="s">
        <v>113</v>
      </c>
      <c r="B41" s="20"/>
      <c r="C41" s="20"/>
      <c r="D41" s="21"/>
    </row>
    <row r="42" spans="1:4">
      <c r="A42" s="19" t="s">
        <v>114</v>
      </c>
      <c r="B42" s="20"/>
      <c r="C42" s="20"/>
      <c r="D42" s="21"/>
    </row>
    <row r="43" spans="1:4">
      <c r="A43" s="19" t="s">
        <v>115</v>
      </c>
      <c r="B43" s="20"/>
      <c r="C43" s="20"/>
      <c r="D43" s="21"/>
    </row>
    <row r="44" spans="1:4">
      <c r="A44" s="19" t="s">
        <v>116</v>
      </c>
      <c r="B44" s="20"/>
      <c r="C44" s="20"/>
      <c r="D44" s="21"/>
    </row>
    <row r="45" spans="1:4" s="18" customFormat="1" thickBot="1">
      <c r="A45" s="23" t="s">
        <v>117</v>
      </c>
      <c r="B45" s="45">
        <f>B29+B36</f>
        <v>817382</v>
      </c>
      <c r="C45" s="45">
        <f>C29+C36</f>
        <v>760882</v>
      </c>
      <c r="D45" s="24">
        <f t="shared" si="0"/>
        <v>107.42559293030982</v>
      </c>
    </row>
  </sheetData>
  <mergeCells count="1">
    <mergeCell ref="A2:D2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topLeftCell="A19" workbookViewId="0">
      <selection activeCell="A45" sqref="A45:D45"/>
    </sheetView>
  </sheetViews>
  <sheetFormatPr defaultRowHeight="13.5"/>
  <cols>
    <col min="1" max="1" width="36.125" style="25" customWidth="1"/>
    <col min="2" max="2" width="13.875" style="25" customWidth="1"/>
    <col min="3" max="3" width="13.5" style="25" customWidth="1"/>
    <col min="4" max="4" width="15.125" style="26" customWidth="1"/>
    <col min="5" max="16384" width="9" style="25"/>
  </cols>
  <sheetData>
    <row r="1" spans="1:4">
      <c r="A1" s="25" t="s">
        <v>629</v>
      </c>
    </row>
    <row r="2" spans="1:4" ht="20.25">
      <c r="A2" s="324" t="s">
        <v>213</v>
      </c>
      <c r="B2" s="324"/>
      <c r="C2" s="324"/>
      <c r="D2" s="324"/>
    </row>
    <row r="3" spans="1:4" ht="14.25" thickBot="1">
      <c r="D3" s="26" t="s">
        <v>27</v>
      </c>
    </row>
    <row r="4" spans="1:4" s="30" customFormat="1" ht="27">
      <c r="A4" s="27" t="s">
        <v>28</v>
      </c>
      <c r="B4" s="28" t="s">
        <v>29</v>
      </c>
      <c r="C4" s="28" t="s">
        <v>30</v>
      </c>
      <c r="D4" s="29" t="s">
        <v>31</v>
      </c>
    </row>
    <row r="5" spans="1:4" s="34" customFormat="1">
      <c r="A5" s="31" t="s">
        <v>32</v>
      </c>
      <c r="B5" s="32">
        <f>SUM(B6:B21)</f>
        <v>566500</v>
      </c>
      <c r="C5" s="32">
        <f>SUM(C6:C21)</f>
        <v>505000</v>
      </c>
      <c r="D5" s="33">
        <f>B5/C5*100</f>
        <v>112.17821782178218</v>
      </c>
    </row>
    <row r="6" spans="1:4">
      <c r="A6" s="35" t="s">
        <v>33</v>
      </c>
      <c r="B6" s="36">
        <v>217800</v>
      </c>
      <c r="C6" s="36">
        <v>182000</v>
      </c>
      <c r="D6" s="37">
        <f>B6/C6*100</f>
        <v>119.67032967032966</v>
      </c>
    </row>
    <row r="7" spans="1:4">
      <c r="A7" s="35" t="s">
        <v>34</v>
      </c>
      <c r="B7" s="36"/>
      <c r="C7" s="36"/>
      <c r="D7" s="37"/>
    </row>
    <row r="8" spans="1:4">
      <c r="A8" s="35" t="s">
        <v>35</v>
      </c>
      <c r="B8" s="36">
        <v>85000</v>
      </c>
      <c r="C8" s="36">
        <v>70000</v>
      </c>
      <c r="D8" s="37">
        <f t="shared" ref="D8:D44" si="0">B8/C8*100</f>
        <v>121.42857142857142</v>
      </c>
    </row>
    <row r="9" spans="1:4">
      <c r="A9" s="35" t="s">
        <v>36</v>
      </c>
      <c r="B9" s="36"/>
      <c r="C9" s="36"/>
      <c r="D9" s="37"/>
    </row>
    <row r="10" spans="1:4">
      <c r="A10" s="35" t="s">
        <v>37</v>
      </c>
      <c r="B10" s="36">
        <v>50000</v>
      </c>
      <c r="C10" s="36">
        <v>79000</v>
      </c>
      <c r="D10" s="37">
        <f t="shared" si="0"/>
        <v>63.291139240506332</v>
      </c>
    </row>
    <row r="11" spans="1:4">
      <c r="A11" s="35" t="s">
        <v>38</v>
      </c>
      <c r="B11" s="36">
        <v>700</v>
      </c>
      <c r="C11" s="36">
        <v>700</v>
      </c>
      <c r="D11" s="37">
        <f t="shared" si="0"/>
        <v>100</v>
      </c>
    </row>
    <row r="12" spans="1:4">
      <c r="A12" s="35" t="s">
        <v>39</v>
      </c>
      <c r="B12" s="36">
        <v>28000</v>
      </c>
      <c r="C12" s="36">
        <v>22500</v>
      </c>
      <c r="D12" s="37">
        <f t="shared" si="0"/>
        <v>124.44444444444444</v>
      </c>
    </row>
    <row r="13" spans="1:4">
      <c r="A13" s="35" t="s">
        <v>40</v>
      </c>
      <c r="B13" s="36">
        <v>26000</v>
      </c>
      <c r="C13" s="36">
        <v>23500</v>
      </c>
      <c r="D13" s="37">
        <f t="shared" si="0"/>
        <v>110.63829787234043</v>
      </c>
    </row>
    <row r="14" spans="1:4">
      <c r="A14" s="35" t="s">
        <v>41</v>
      </c>
      <c r="B14" s="36">
        <v>11000</v>
      </c>
      <c r="C14" s="36">
        <v>9000</v>
      </c>
      <c r="D14" s="37">
        <f t="shared" si="0"/>
        <v>122.22222222222223</v>
      </c>
    </row>
    <row r="15" spans="1:4">
      <c r="A15" s="35" t="s">
        <v>42</v>
      </c>
      <c r="B15" s="36">
        <v>20000</v>
      </c>
      <c r="C15" s="36">
        <v>17000</v>
      </c>
      <c r="D15" s="37">
        <f t="shared" si="0"/>
        <v>117.64705882352942</v>
      </c>
    </row>
    <row r="16" spans="1:4">
      <c r="A16" s="35" t="s">
        <v>43</v>
      </c>
      <c r="B16" s="36">
        <v>75000</v>
      </c>
      <c r="C16" s="36">
        <v>56000</v>
      </c>
      <c r="D16" s="37">
        <f t="shared" si="0"/>
        <v>133.92857142857142</v>
      </c>
    </row>
    <row r="17" spans="1:4">
      <c r="A17" s="35" t="s">
        <v>44</v>
      </c>
      <c r="B17" s="36">
        <v>12000</v>
      </c>
      <c r="C17" s="36">
        <v>9000</v>
      </c>
      <c r="D17" s="37">
        <f t="shared" si="0"/>
        <v>133.33333333333331</v>
      </c>
    </row>
    <row r="18" spans="1:4">
      <c r="A18" s="35" t="s">
        <v>45</v>
      </c>
      <c r="B18" s="36">
        <v>4500</v>
      </c>
      <c r="C18" s="36">
        <v>3000</v>
      </c>
      <c r="D18" s="37">
        <f t="shared" si="0"/>
        <v>150</v>
      </c>
    </row>
    <row r="19" spans="1:4">
      <c r="A19" s="35" t="s">
        <v>46</v>
      </c>
      <c r="B19" s="36">
        <v>35000</v>
      </c>
      <c r="C19" s="36">
        <v>31000</v>
      </c>
      <c r="D19" s="37">
        <f t="shared" si="0"/>
        <v>112.90322580645163</v>
      </c>
    </row>
    <row r="20" spans="1:4">
      <c r="A20" s="35" t="s">
        <v>47</v>
      </c>
      <c r="B20" s="36">
        <v>1500</v>
      </c>
      <c r="C20" s="36">
        <v>1250</v>
      </c>
      <c r="D20" s="37">
        <f t="shared" si="0"/>
        <v>120</v>
      </c>
    </row>
    <row r="21" spans="1:4">
      <c r="A21" s="35" t="s">
        <v>48</v>
      </c>
      <c r="B21" s="36"/>
      <c r="C21" s="36">
        <v>1050</v>
      </c>
      <c r="D21" s="37"/>
    </row>
    <row r="22" spans="1:4" s="34" customFormat="1">
      <c r="A22" s="31" t="s">
        <v>49</v>
      </c>
      <c r="B22" s="32">
        <f>SUM(B23:B30)</f>
        <v>60000</v>
      </c>
      <c r="C22" s="32">
        <f>SUM(C23:C30)</f>
        <v>75000</v>
      </c>
      <c r="D22" s="33">
        <f t="shared" si="0"/>
        <v>80</v>
      </c>
    </row>
    <row r="23" spans="1:4">
      <c r="A23" s="35" t="s">
        <v>50</v>
      </c>
      <c r="B23" s="36">
        <v>19000</v>
      </c>
      <c r="C23" s="25">
        <v>37000</v>
      </c>
      <c r="D23" s="37">
        <f t="shared" si="0"/>
        <v>51.351351351351347</v>
      </c>
    </row>
    <row r="24" spans="1:4">
      <c r="A24" s="35" t="s">
        <v>51</v>
      </c>
      <c r="B24" s="36">
        <v>13000</v>
      </c>
      <c r="C24" s="36">
        <v>12000</v>
      </c>
      <c r="D24" s="37">
        <f t="shared" si="0"/>
        <v>108.33333333333333</v>
      </c>
    </row>
    <row r="25" spans="1:4">
      <c r="A25" s="35" t="s">
        <v>52</v>
      </c>
      <c r="B25" s="36">
        <v>18000</v>
      </c>
      <c r="C25" s="36">
        <v>16000</v>
      </c>
      <c r="D25" s="37">
        <f t="shared" si="0"/>
        <v>112.5</v>
      </c>
    </row>
    <row r="26" spans="1:4">
      <c r="A26" s="35" t="s">
        <v>53</v>
      </c>
      <c r="B26" s="36"/>
      <c r="C26" s="36"/>
      <c r="D26" s="37"/>
    </row>
    <row r="27" spans="1:4">
      <c r="A27" s="35" t="s">
        <v>54</v>
      </c>
      <c r="B27" s="36"/>
      <c r="C27" s="36"/>
      <c r="D27" s="37"/>
    </row>
    <row r="28" spans="1:4">
      <c r="A28" s="35" t="s">
        <v>55</v>
      </c>
      <c r="B28" s="36"/>
      <c r="C28" s="36"/>
      <c r="D28" s="37"/>
    </row>
    <row r="29" spans="1:4">
      <c r="A29" s="35" t="s">
        <v>56</v>
      </c>
      <c r="B29" s="36"/>
      <c r="C29" s="36"/>
      <c r="D29" s="37"/>
    </row>
    <row r="30" spans="1:4">
      <c r="A30" s="35" t="s">
        <v>57</v>
      </c>
      <c r="B30" s="36">
        <v>10000</v>
      </c>
      <c r="C30" s="36">
        <v>10000</v>
      </c>
      <c r="D30" s="37">
        <f t="shared" si="0"/>
        <v>100</v>
      </c>
    </row>
    <row r="31" spans="1:4" s="34" customFormat="1">
      <c r="A31" s="38" t="s">
        <v>58</v>
      </c>
      <c r="B31" s="39">
        <f>B5+B22</f>
        <v>626500</v>
      </c>
      <c r="C31" s="39">
        <f>C5+C22</f>
        <v>580000</v>
      </c>
      <c r="D31" s="33">
        <f t="shared" si="0"/>
        <v>108.01724137931035</v>
      </c>
    </row>
    <row r="32" spans="1:4" s="34" customFormat="1">
      <c r="A32" s="31" t="s">
        <v>59</v>
      </c>
      <c r="B32" s="32"/>
      <c r="C32" s="32"/>
      <c r="D32" s="33"/>
    </row>
    <row r="33" spans="1:4" s="34" customFormat="1">
      <c r="A33" s="31" t="s">
        <v>60</v>
      </c>
      <c r="B33" s="32">
        <f>B34+B38+B39+B40+B41+B42+B43</f>
        <v>190882</v>
      </c>
      <c r="C33" s="32">
        <f>C34+C38+C39+C40+C41+C42+C43</f>
        <v>358263</v>
      </c>
      <c r="D33" s="33">
        <f t="shared" si="0"/>
        <v>53.279853068834903</v>
      </c>
    </row>
    <row r="34" spans="1:4">
      <c r="A34" s="35" t="s">
        <v>61</v>
      </c>
      <c r="B34" s="43">
        <f>B35+B36+B37</f>
        <v>58882</v>
      </c>
      <c r="C34" s="43">
        <f>C35+C36+C37</f>
        <v>75000</v>
      </c>
      <c r="D34" s="37">
        <f t="shared" si="0"/>
        <v>78.509333333333331</v>
      </c>
    </row>
    <row r="35" spans="1:4">
      <c r="A35" s="35" t="s">
        <v>62</v>
      </c>
      <c r="B35" s="43">
        <v>23722</v>
      </c>
      <c r="C35" s="43">
        <v>23722</v>
      </c>
      <c r="D35" s="37">
        <f t="shared" si="0"/>
        <v>100</v>
      </c>
    </row>
    <row r="36" spans="1:4">
      <c r="A36" s="35" t="s">
        <v>63</v>
      </c>
      <c r="B36" s="43">
        <v>35160</v>
      </c>
      <c r="C36" s="43">
        <f>35160+16118</f>
        <v>51278</v>
      </c>
      <c r="D36" s="37">
        <f t="shared" si="0"/>
        <v>68.567416825929257</v>
      </c>
    </row>
    <row r="37" spans="1:4">
      <c r="A37" s="35" t="s">
        <v>64</v>
      </c>
      <c r="B37" s="43"/>
      <c r="C37" s="43"/>
      <c r="D37" s="37"/>
    </row>
    <row r="38" spans="1:4">
      <c r="A38" s="35" t="s">
        <v>65</v>
      </c>
      <c r="B38" s="43"/>
      <c r="C38" s="43"/>
      <c r="D38" s="37"/>
    </row>
    <row r="39" spans="1:4">
      <c r="A39" s="35" t="s">
        <v>66</v>
      </c>
      <c r="B39" s="43"/>
      <c r="C39" s="43"/>
      <c r="D39" s="37"/>
    </row>
    <row r="40" spans="1:4">
      <c r="A40" s="35" t="s">
        <v>67</v>
      </c>
      <c r="B40" s="43">
        <f>120000+2000</f>
        <v>122000</v>
      </c>
      <c r="C40" s="43">
        <v>243000</v>
      </c>
      <c r="D40" s="37">
        <f t="shared" si="0"/>
        <v>50.205761316872433</v>
      </c>
    </row>
    <row r="41" spans="1:4">
      <c r="A41" s="35" t="s">
        <v>68</v>
      </c>
      <c r="B41" s="43">
        <v>10000</v>
      </c>
      <c r="C41" s="43">
        <v>10000</v>
      </c>
      <c r="D41" s="37">
        <f t="shared" si="0"/>
        <v>100</v>
      </c>
    </row>
    <row r="42" spans="1:4">
      <c r="A42" s="35" t="s">
        <v>69</v>
      </c>
      <c r="B42" s="43"/>
      <c r="C42" s="43">
        <v>30263</v>
      </c>
      <c r="D42" s="37"/>
    </row>
    <row r="43" spans="1:4">
      <c r="A43" s="35" t="s">
        <v>70</v>
      </c>
      <c r="B43" s="43"/>
      <c r="C43" s="43"/>
      <c r="D43" s="37"/>
    </row>
    <row r="44" spans="1:4" s="34" customFormat="1" ht="14.25" thickBot="1">
      <c r="A44" s="40" t="s">
        <v>71</v>
      </c>
      <c r="B44" s="41">
        <f>B31+B33</f>
        <v>817382</v>
      </c>
      <c r="C44" s="41">
        <f>C31+C33</f>
        <v>938263</v>
      </c>
      <c r="D44" s="42">
        <f t="shared" si="0"/>
        <v>87.116512108012358</v>
      </c>
    </row>
    <row r="45" spans="1:4" ht="39.75" customHeight="1">
      <c r="A45" s="326" t="s">
        <v>214</v>
      </c>
      <c r="B45" s="326"/>
      <c r="C45" s="326"/>
      <c r="D45" s="326"/>
    </row>
  </sheetData>
  <mergeCells count="2">
    <mergeCell ref="A2:D2"/>
    <mergeCell ref="A45:D45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8"/>
  <sheetViews>
    <sheetView zoomScale="115" zoomScaleNormal="115" workbookViewId="0">
      <pane xSplit="1" ySplit="4" topLeftCell="B230" activePane="bottomRight" state="frozen"/>
      <selection pane="topRight" activeCell="B1" sqref="B1"/>
      <selection pane="bottomLeft" activeCell="A5" sqref="A5"/>
      <selection pane="bottomRight" activeCell="D360" sqref="D360"/>
    </sheetView>
  </sheetViews>
  <sheetFormatPr defaultColWidth="6.75" defaultRowHeight="12.75"/>
  <cols>
    <col min="1" max="1" width="33.625" style="127" customWidth="1"/>
    <col min="2" max="2" width="10.875" style="129" customWidth="1"/>
    <col min="3" max="3" width="10.5" style="128" customWidth="1"/>
    <col min="4" max="4" width="11.25" style="134" customWidth="1"/>
    <col min="5" max="5" width="15" style="113" customWidth="1"/>
    <col min="6" max="6" width="6.75" style="114" customWidth="1"/>
    <col min="7" max="7" width="8.25" style="114" bestFit="1" customWidth="1"/>
    <col min="8" max="16384" width="6.75" style="114"/>
  </cols>
  <sheetData>
    <row r="1" spans="1:7" ht="21" customHeight="1">
      <c r="A1" s="111" t="s">
        <v>630</v>
      </c>
      <c r="B1" s="113"/>
      <c r="C1" s="112"/>
      <c r="D1" s="130"/>
      <c r="E1" s="9"/>
    </row>
    <row r="2" spans="1:7" s="115" customFormat="1" ht="29.1" customHeight="1">
      <c r="A2" s="327" t="s">
        <v>505</v>
      </c>
      <c r="B2" s="327"/>
      <c r="C2" s="327"/>
      <c r="D2" s="327"/>
      <c r="E2" s="327"/>
      <c r="G2" s="114"/>
    </row>
    <row r="3" spans="1:7" s="115" customFormat="1" ht="22.5" customHeight="1" thickBot="1">
      <c r="A3" s="116"/>
      <c r="B3" s="117"/>
      <c r="C3" s="117"/>
      <c r="D3" s="130"/>
      <c r="E3" s="118" t="s">
        <v>172</v>
      </c>
      <c r="G3" s="114"/>
    </row>
    <row r="4" spans="1:7" s="119" customFormat="1" ht="47.25" customHeight="1">
      <c r="A4" s="146" t="s">
        <v>215</v>
      </c>
      <c r="B4" s="12" t="s">
        <v>29</v>
      </c>
      <c r="C4" s="12" t="s">
        <v>75</v>
      </c>
      <c r="D4" s="131" t="s">
        <v>76</v>
      </c>
      <c r="E4" s="147" t="s">
        <v>216</v>
      </c>
      <c r="G4" s="114"/>
    </row>
    <row r="5" spans="1:7" ht="20.100000000000001" customHeight="1">
      <c r="A5" s="148" t="s">
        <v>77</v>
      </c>
      <c r="B5" s="121">
        <f>B6+B12+B17+B23+B27+B32+B39+B41+B45+B49+B53+B57+B61+B64+B69+B73+B77+B82+B88+B93</f>
        <v>48571</v>
      </c>
      <c r="C5" s="135">
        <f>C6+C12+C17+C23+C27+C32+C39+C41+C45+C49+C53+C57+C61+C64+C69+C73+C77+C82+C88+C93</f>
        <v>46146</v>
      </c>
      <c r="D5" s="132">
        <f>B5/C5*100</f>
        <v>105.25506002687123</v>
      </c>
      <c r="E5" s="149"/>
    </row>
    <row r="6" spans="1:7" ht="20.100000000000001" customHeight="1">
      <c r="A6" s="150" t="s">
        <v>217</v>
      </c>
      <c r="B6" s="122">
        <f>SUM(B7:B11)</f>
        <v>1035</v>
      </c>
      <c r="C6" s="122">
        <f>SUM(C7:C11)</f>
        <v>1352</v>
      </c>
      <c r="D6" s="132">
        <f>B6/C6*100</f>
        <v>76.553254437869825</v>
      </c>
      <c r="E6" s="151"/>
    </row>
    <row r="7" spans="1:7" ht="21">
      <c r="A7" s="152" t="s">
        <v>218</v>
      </c>
      <c r="B7" s="124">
        <v>670</v>
      </c>
      <c r="C7" s="124">
        <v>1057</v>
      </c>
      <c r="D7" s="137">
        <f>B7/C7*100</f>
        <v>63.386944181646165</v>
      </c>
      <c r="E7" s="151" t="s">
        <v>219</v>
      </c>
    </row>
    <row r="8" spans="1:7" ht="20.100000000000001" customHeight="1">
      <c r="A8" s="152" t="s">
        <v>220</v>
      </c>
      <c r="B8" s="124">
        <v>180</v>
      </c>
      <c r="C8" s="124">
        <v>128</v>
      </c>
      <c r="D8" s="137">
        <f t="shared" ref="D8:D71" si="0">B8/C8*100</f>
        <v>140.625</v>
      </c>
      <c r="E8" s="151"/>
    </row>
    <row r="9" spans="1:7" ht="20.100000000000001" customHeight="1">
      <c r="A9" s="152" t="s">
        <v>221</v>
      </c>
      <c r="B9" s="124">
        <v>90</v>
      </c>
      <c r="C9" s="124">
        <v>84</v>
      </c>
      <c r="D9" s="137">
        <f t="shared" si="0"/>
        <v>107.14285714285714</v>
      </c>
      <c r="E9" s="151"/>
    </row>
    <row r="10" spans="1:7" ht="20.100000000000001" customHeight="1">
      <c r="A10" s="152" t="s">
        <v>222</v>
      </c>
      <c r="B10" s="124">
        <v>20</v>
      </c>
      <c r="C10" s="124">
        <v>20</v>
      </c>
      <c r="D10" s="137">
        <f t="shared" si="0"/>
        <v>100</v>
      </c>
      <c r="E10" s="151"/>
    </row>
    <row r="11" spans="1:7" ht="20.100000000000001" customHeight="1">
      <c r="A11" s="152" t="s">
        <v>223</v>
      </c>
      <c r="B11" s="124">
        <v>75</v>
      </c>
      <c r="C11" s="124">
        <v>63</v>
      </c>
      <c r="D11" s="137">
        <f t="shared" si="0"/>
        <v>119.04761904761905</v>
      </c>
      <c r="E11" s="151"/>
    </row>
    <row r="12" spans="1:7" ht="20.100000000000001" customHeight="1">
      <c r="A12" s="150" t="s">
        <v>224</v>
      </c>
      <c r="B12" s="122">
        <f>SUM(B13:B16)</f>
        <v>686</v>
      </c>
      <c r="C12" s="122">
        <f>SUM(C13:C16)</f>
        <v>607</v>
      </c>
      <c r="D12" s="137">
        <f t="shared" si="0"/>
        <v>113.01482701812191</v>
      </c>
      <c r="E12" s="151"/>
    </row>
    <row r="13" spans="1:7" ht="20.100000000000001" customHeight="1">
      <c r="A13" s="152" t="s">
        <v>218</v>
      </c>
      <c r="B13" s="124">
        <v>449</v>
      </c>
      <c r="C13" s="124">
        <v>373</v>
      </c>
      <c r="D13" s="137">
        <f t="shared" si="0"/>
        <v>120.37533512064343</v>
      </c>
      <c r="E13" s="151"/>
    </row>
    <row r="14" spans="1:7" ht="20.100000000000001" customHeight="1">
      <c r="A14" s="152" t="s">
        <v>220</v>
      </c>
      <c r="B14" s="124">
        <v>65</v>
      </c>
      <c r="C14" s="124">
        <v>65</v>
      </c>
      <c r="D14" s="137">
        <f t="shared" si="0"/>
        <v>100</v>
      </c>
      <c r="E14" s="151"/>
    </row>
    <row r="15" spans="1:7" ht="20.100000000000001" customHeight="1">
      <c r="A15" s="152" t="s">
        <v>225</v>
      </c>
      <c r="B15" s="124">
        <v>108</v>
      </c>
      <c r="C15" s="124">
        <v>108</v>
      </c>
      <c r="D15" s="137">
        <f t="shared" si="0"/>
        <v>100</v>
      </c>
      <c r="E15" s="151"/>
    </row>
    <row r="16" spans="1:7" ht="20.100000000000001" customHeight="1">
      <c r="A16" s="152" t="s">
        <v>223</v>
      </c>
      <c r="B16" s="124">
        <v>64</v>
      </c>
      <c r="C16" s="124">
        <v>61</v>
      </c>
      <c r="D16" s="137">
        <f t="shared" si="0"/>
        <v>104.91803278688525</v>
      </c>
      <c r="E16" s="151"/>
    </row>
    <row r="17" spans="1:5" ht="14.25">
      <c r="A17" s="150" t="s">
        <v>226</v>
      </c>
      <c r="B17" s="122">
        <f>SUM(B18:B22)</f>
        <v>11324</v>
      </c>
      <c r="C17" s="122">
        <f>SUM(C18:C22)</f>
        <v>9202</v>
      </c>
      <c r="D17" s="137">
        <f t="shared" si="0"/>
        <v>123.06020430341232</v>
      </c>
      <c r="E17" s="151"/>
    </row>
    <row r="18" spans="1:5" ht="14.25">
      <c r="A18" s="152" t="s">
        <v>218</v>
      </c>
      <c r="B18" s="124">
        <v>5273</v>
      </c>
      <c r="C18" s="124">
        <v>6688</v>
      </c>
      <c r="D18" s="137">
        <f t="shared" si="0"/>
        <v>78.842703349282289</v>
      </c>
      <c r="E18" s="151"/>
    </row>
    <row r="19" spans="1:5" ht="14.25">
      <c r="A19" s="152" t="s">
        <v>220</v>
      </c>
      <c r="B19" s="124">
        <v>1266</v>
      </c>
      <c r="C19" s="124">
        <v>1266</v>
      </c>
      <c r="D19" s="137">
        <f t="shared" si="0"/>
        <v>100</v>
      </c>
      <c r="E19" s="151"/>
    </row>
    <row r="20" spans="1:5" ht="14.25">
      <c r="A20" s="152" t="s">
        <v>223</v>
      </c>
      <c r="B20" s="124">
        <v>3562</v>
      </c>
      <c r="C20" s="124">
        <v>438</v>
      </c>
      <c r="D20" s="137">
        <f t="shared" si="0"/>
        <v>813.24200913242009</v>
      </c>
      <c r="E20" s="151"/>
    </row>
    <row r="21" spans="1:5" ht="14.25">
      <c r="A21" s="152" t="s">
        <v>227</v>
      </c>
      <c r="B21" s="124">
        <v>15</v>
      </c>
      <c r="C21" s="124">
        <v>15</v>
      </c>
      <c r="D21" s="137">
        <f t="shared" si="0"/>
        <v>100</v>
      </c>
      <c r="E21" s="151"/>
    </row>
    <row r="22" spans="1:5" ht="14.25">
      <c r="A22" s="152" t="s">
        <v>228</v>
      </c>
      <c r="B22" s="124">
        <v>1208</v>
      </c>
      <c r="C22" s="124">
        <v>795</v>
      </c>
      <c r="D22" s="137">
        <f t="shared" si="0"/>
        <v>151.9496855345912</v>
      </c>
      <c r="E22" s="151"/>
    </row>
    <row r="23" spans="1:5" ht="14.25">
      <c r="A23" s="150" t="s">
        <v>229</v>
      </c>
      <c r="B23" s="122">
        <f>SUM(B24:B26)</f>
        <v>959</v>
      </c>
      <c r="C23" s="122">
        <f>SUM(C24:C26)</f>
        <v>829</v>
      </c>
      <c r="D23" s="137">
        <f t="shared" si="0"/>
        <v>115.68154402895054</v>
      </c>
      <c r="E23" s="151"/>
    </row>
    <row r="24" spans="1:5" ht="14.25">
      <c r="A24" s="152" t="s">
        <v>218</v>
      </c>
      <c r="B24" s="124">
        <v>269</v>
      </c>
      <c r="C24" s="124">
        <v>266</v>
      </c>
      <c r="D24" s="137">
        <f t="shared" si="0"/>
        <v>101.12781954887218</v>
      </c>
      <c r="E24" s="151"/>
    </row>
    <row r="25" spans="1:5" ht="14.25">
      <c r="A25" s="152" t="s">
        <v>220</v>
      </c>
      <c r="B25" s="124">
        <v>340</v>
      </c>
      <c r="C25" s="124">
        <v>220</v>
      </c>
      <c r="D25" s="137">
        <f t="shared" si="0"/>
        <v>154.54545454545453</v>
      </c>
      <c r="E25" s="151"/>
    </row>
    <row r="26" spans="1:5" ht="14.25">
      <c r="A26" s="152" t="s">
        <v>223</v>
      </c>
      <c r="B26" s="124">
        <v>350</v>
      </c>
      <c r="C26" s="124">
        <v>343</v>
      </c>
      <c r="D26" s="137">
        <f t="shared" si="0"/>
        <v>102.04081632653062</v>
      </c>
      <c r="E26" s="151"/>
    </row>
    <row r="27" spans="1:5" ht="14.25">
      <c r="A27" s="150" t="s">
        <v>230</v>
      </c>
      <c r="B27" s="122">
        <f>SUM(B28:B31)</f>
        <v>630</v>
      </c>
      <c r="C27" s="122">
        <f>SUM(C28:C31)</f>
        <v>1804</v>
      </c>
      <c r="D27" s="133">
        <f t="shared" si="0"/>
        <v>34.922394678492239</v>
      </c>
      <c r="E27" s="151"/>
    </row>
    <row r="28" spans="1:5" ht="14.25">
      <c r="A28" s="152" t="s">
        <v>218</v>
      </c>
      <c r="B28" s="124">
        <v>265</v>
      </c>
      <c r="C28" s="124">
        <v>287</v>
      </c>
      <c r="D28" s="137">
        <f t="shared" si="0"/>
        <v>92.334494773519154</v>
      </c>
      <c r="E28" s="151"/>
    </row>
    <row r="29" spans="1:5" ht="14.25">
      <c r="A29" s="152" t="s">
        <v>220</v>
      </c>
      <c r="B29" s="124">
        <v>148</v>
      </c>
      <c r="C29" s="124">
        <v>538</v>
      </c>
      <c r="D29" s="137">
        <f t="shared" si="0"/>
        <v>27.509293680297397</v>
      </c>
      <c r="E29" s="151"/>
    </row>
    <row r="30" spans="1:5" ht="14.25">
      <c r="A30" s="152" t="s">
        <v>231</v>
      </c>
      <c r="B30" s="124">
        <v>20</v>
      </c>
      <c r="C30" s="124"/>
      <c r="D30" s="137"/>
      <c r="E30" s="151"/>
    </row>
    <row r="31" spans="1:5" ht="14.25">
      <c r="A31" s="152" t="s">
        <v>232</v>
      </c>
      <c r="B31" s="124">
        <v>197</v>
      </c>
      <c r="C31" s="124">
        <v>979</v>
      </c>
      <c r="D31" s="137">
        <f t="shared" si="0"/>
        <v>20.122574055158324</v>
      </c>
      <c r="E31" s="151"/>
    </row>
    <row r="32" spans="1:5" ht="14.25">
      <c r="A32" s="150" t="s">
        <v>233</v>
      </c>
      <c r="B32" s="122">
        <f>SUM(B33:B38)</f>
        <v>2575</v>
      </c>
      <c r="C32" s="122">
        <f>SUM(C33:C38)</f>
        <v>2167</v>
      </c>
      <c r="D32" s="133">
        <f t="shared" si="0"/>
        <v>118.82787263497923</v>
      </c>
      <c r="E32" s="151"/>
    </row>
    <row r="33" spans="1:5" ht="14.25">
      <c r="A33" s="152" t="s">
        <v>218</v>
      </c>
      <c r="B33" s="124">
        <v>753</v>
      </c>
      <c r="C33" s="124">
        <v>767</v>
      </c>
      <c r="D33" s="137">
        <f t="shared" si="0"/>
        <v>98.174706649282911</v>
      </c>
      <c r="E33" s="151"/>
    </row>
    <row r="34" spans="1:5" ht="14.25">
      <c r="A34" s="152" t="s">
        <v>220</v>
      </c>
      <c r="B34" s="124">
        <v>314</v>
      </c>
      <c r="C34" s="124">
        <v>314</v>
      </c>
      <c r="D34" s="137">
        <f t="shared" si="0"/>
        <v>100</v>
      </c>
      <c r="E34" s="151"/>
    </row>
    <row r="35" spans="1:5" ht="14.25">
      <c r="A35" s="152" t="s">
        <v>234</v>
      </c>
      <c r="B35" s="124">
        <v>160</v>
      </c>
      <c r="C35" s="124">
        <v>160</v>
      </c>
      <c r="D35" s="137">
        <f t="shared" si="0"/>
        <v>100</v>
      </c>
      <c r="E35" s="151"/>
    </row>
    <row r="36" spans="1:5" ht="14.25">
      <c r="A36" s="152" t="s">
        <v>235</v>
      </c>
      <c r="B36" s="124">
        <v>65</v>
      </c>
      <c r="C36" s="124">
        <v>65</v>
      </c>
      <c r="D36" s="137">
        <f t="shared" si="0"/>
        <v>100</v>
      </c>
      <c r="E36" s="151"/>
    </row>
    <row r="37" spans="1:5" ht="14.25">
      <c r="A37" s="152" t="s">
        <v>236</v>
      </c>
      <c r="B37" s="124"/>
      <c r="C37" s="124">
        <v>50</v>
      </c>
      <c r="D37" s="137">
        <f t="shared" si="0"/>
        <v>0</v>
      </c>
      <c r="E37" s="151"/>
    </row>
    <row r="38" spans="1:5" ht="14.25">
      <c r="A38" s="152" t="s">
        <v>223</v>
      </c>
      <c r="B38" s="124">
        <v>1283</v>
      </c>
      <c r="C38" s="124">
        <v>811</v>
      </c>
      <c r="D38" s="137">
        <f t="shared" si="0"/>
        <v>158.19975339087546</v>
      </c>
      <c r="E38" s="151"/>
    </row>
    <row r="39" spans="1:5" ht="14.25">
      <c r="A39" s="150" t="s">
        <v>237</v>
      </c>
      <c r="B39" s="122">
        <f>SUM(B40:B40)</f>
        <v>3700</v>
      </c>
      <c r="C39" s="122">
        <f>SUM(C40:C40)</f>
        <v>3200</v>
      </c>
      <c r="D39" s="133">
        <f t="shared" si="0"/>
        <v>115.625</v>
      </c>
      <c r="E39" s="151"/>
    </row>
    <row r="40" spans="1:5" ht="14.25">
      <c r="A40" s="152" t="s">
        <v>238</v>
      </c>
      <c r="B40" s="124">
        <v>3700</v>
      </c>
      <c r="C40" s="124">
        <v>3200</v>
      </c>
      <c r="D40" s="137">
        <f t="shared" si="0"/>
        <v>115.625</v>
      </c>
      <c r="E40" s="151"/>
    </row>
    <row r="41" spans="1:5" ht="14.25">
      <c r="A41" s="150" t="s">
        <v>239</v>
      </c>
      <c r="B41" s="122">
        <f>SUM(B42:B44)</f>
        <v>677</v>
      </c>
      <c r="C41" s="122">
        <f>SUM(C42:C44)</f>
        <v>623</v>
      </c>
      <c r="D41" s="133">
        <f t="shared" si="0"/>
        <v>108.6677367576244</v>
      </c>
      <c r="E41" s="151"/>
    </row>
    <row r="42" spans="1:5" ht="14.25">
      <c r="A42" s="152" t="s">
        <v>218</v>
      </c>
      <c r="B42" s="124">
        <v>345</v>
      </c>
      <c r="C42" s="124">
        <v>342</v>
      </c>
      <c r="D42" s="137">
        <f t="shared" si="0"/>
        <v>100.87719298245614</v>
      </c>
      <c r="E42" s="151"/>
    </row>
    <row r="43" spans="1:5" ht="14.25">
      <c r="A43" s="152" t="s">
        <v>240</v>
      </c>
      <c r="B43" s="124">
        <v>100</v>
      </c>
      <c r="C43" s="124">
        <v>80</v>
      </c>
      <c r="D43" s="137">
        <f t="shared" si="0"/>
        <v>125</v>
      </c>
      <c r="E43" s="151"/>
    </row>
    <row r="44" spans="1:5" ht="14.25">
      <c r="A44" s="152" t="s">
        <v>223</v>
      </c>
      <c r="B44" s="124">
        <v>232</v>
      </c>
      <c r="C44" s="124">
        <v>201</v>
      </c>
      <c r="D44" s="137">
        <f t="shared" si="0"/>
        <v>115.42288557213931</v>
      </c>
      <c r="E44" s="151"/>
    </row>
    <row r="45" spans="1:5" ht="14.25">
      <c r="A45" s="150" t="s">
        <v>241</v>
      </c>
      <c r="B45" s="122">
        <f>SUM(B46:B48)</f>
        <v>3146</v>
      </c>
      <c r="C45" s="122">
        <f>SUM(C46:C48)</f>
        <v>2875</v>
      </c>
      <c r="D45" s="133">
        <f t="shared" si="0"/>
        <v>109.42608695652174</v>
      </c>
      <c r="E45" s="151"/>
    </row>
    <row r="46" spans="1:5" ht="14.25">
      <c r="A46" s="152" t="s">
        <v>218</v>
      </c>
      <c r="B46" s="124">
        <v>1890</v>
      </c>
      <c r="C46" s="124">
        <v>1774</v>
      </c>
      <c r="D46" s="137">
        <f t="shared" si="0"/>
        <v>106.53889515219844</v>
      </c>
      <c r="E46" s="151"/>
    </row>
    <row r="47" spans="1:5" ht="14.25">
      <c r="A47" s="152" t="s">
        <v>220</v>
      </c>
      <c r="B47" s="124">
        <v>649</v>
      </c>
      <c r="C47" s="124">
        <v>536</v>
      </c>
      <c r="D47" s="137">
        <f t="shared" si="0"/>
        <v>121.0820895522388</v>
      </c>
      <c r="E47" s="151"/>
    </row>
    <row r="48" spans="1:5" ht="14.25">
      <c r="A48" s="152" t="s">
        <v>223</v>
      </c>
      <c r="B48" s="124">
        <v>607</v>
      </c>
      <c r="C48" s="124">
        <v>565</v>
      </c>
      <c r="D48" s="137">
        <f t="shared" si="0"/>
        <v>107.43362831858407</v>
      </c>
      <c r="E48" s="151"/>
    </row>
    <row r="49" spans="1:5" ht="14.25">
      <c r="A49" s="150" t="s">
        <v>242</v>
      </c>
      <c r="B49" s="122">
        <f>SUM(B50:B52)</f>
        <v>461</v>
      </c>
      <c r="C49" s="122">
        <f>SUM(C50:C51)</f>
        <v>453</v>
      </c>
      <c r="D49" s="133">
        <f t="shared" si="0"/>
        <v>101.76600441501105</v>
      </c>
      <c r="E49" s="151"/>
    </row>
    <row r="50" spans="1:5" ht="14.25">
      <c r="A50" s="152" t="s">
        <v>218</v>
      </c>
      <c r="B50" s="124">
        <v>263</v>
      </c>
      <c r="C50" s="124">
        <v>433</v>
      </c>
      <c r="D50" s="137">
        <f t="shared" si="0"/>
        <v>60.739030023094685</v>
      </c>
      <c r="E50" s="151"/>
    </row>
    <row r="51" spans="1:5" ht="14.25">
      <c r="A51" s="152" t="s">
        <v>220</v>
      </c>
      <c r="B51" s="124">
        <v>56</v>
      </c>
      <c r="C51" s="124">
        <v>20</v>
      </c>
      <c r="D51" s="137">
        <f t="shared" si="0"/>
        <v>280</v>
      </c>
      <c r="E51" s="151"/>
    </row>
    <row r="52" spans="1:5" ht="14.25">
      <c r="A52" s="152" t="s">
        <v>223</v>
      </c>
      <c r="B52" s="124">
        <v>142</v>
      </c>
      <c r="C52" s="124"/>
      <c r="D52" s="137"/>
      <c r="E52" s="151"/>
    </row>
    <row r="53" spans="1:5" ht="14.25">
      <c r="A53" s="150" t="s">
        <v>243</v>
      </c>
      <c r="B53" s="122">
        <f>SUM(B54:B56)</f>
        <v>228</v>
      </c>
      <c r="C53" s="122">
        <f>SUM(C54:C56)</f>
        <v>258</v>
      </c>
      <c r="D53" s="133">
        <f t="shared" si="0"/>
        <v>88.372093023255815</v>
      </c>
      <c r="E53" s="151"/>
    </row>
    <row r="54" spans="1:5" ht="14.25">
      <c r="A54" s="152" t="s">
        <v>218</v>
      </c>
      <c r="B54" s="124">
        <v>178</v>
      </c>
      <c r="C54" s="124">
        <v>196</v>
      </c>
      <c r="D54" s="137">
        <f t="shared" si="0"/>
        <v>90.816326530612244</v>
      </c>
      <c r="E54" s="151"/>
    </row>
    <row r="55" spans="1:5" ht="14.25">
      <c r="A55" s="152" t="s">
        <v>244</v>
      </c>
      <c r="B55" s="124">
        <v>25</v>
      </c>
      <c r="C55" s="124">
        <v>25</v>
      </c>
      <c r="D55" s="137">
        <f t="shared" si="0"/>
        <v>100</v>
      </c>
      <c r="E55" s="151"/>
    </row>
    <row r="56" spans="1:5" ht="14.25">
      <c r="A56" s="152" t="s">
        <v>223</v>
      </c>
      <c r="B56" s="124">
        <v>25</v>
      </c>
      <c r="C56" s="124">
        <v>37</v>
      </c>
      <c r="D56" s="137">
        <f t="shared" si="0"/>
        <v>67.567567567567565</v>
      </c>
      <c r="E56" s="151"/>
    </row>
    <row r="57" spans="1:5" ht="14.25">
      <c r="A57" s="150" t="s">
        <v>245</v>
      </c>
      <c r="B57" s="122">
        <f>SUM(B58:B60)</f>
        <v>223</v>
      </c>
      <c r="C57" s="122">
        <f>SUM(C58:C60)</f>
        <v>233</v>
      </c>
      <c r="D57" s="133">
        <f t="shared" si="0"/>
        <v>95.708154506437765</v>
      </c>
      <c r="E57" s="151"/>
    </row>
    <row r="58" spans="1:5" ht="14.25">
      <c r="A58" s="152" t="s">
        <v>218</v>
      </c>
      <c r="B58" s="124">
        <v>203</v>
      </c>
      <c r="C58" s="124">
        <v>163</v>
      </c>
      <c r="D58" s="137">
        <f t="shared" si="0"/>
        <v>124.53987730061348</v>
      </c>
      <c r="E58" s="151"/>
    </row>
    <row r="59" spans="1:5" ht="14.25">
      <c r="A59" s="152" t="s">
        <v>246</v>
      </c>
      <c r="B59" s="124"/>
      <c r="C59" s="124">
        <v>50</v>
      </c>
      <c r="D59" s="137">
        <f t="shared" si="0"/>
        <v>0</v>
      </c>
      <c r="E59" s="151"/>
    </row>
    <row r="60" spans="1:5" ht="14.25">
      <c r="A60" s="152" t="s">
        <v>247</v>
      </c>
      <c r="B60" s="124">
        <v>20</v>
      </c>
      <c r="C60" s="124">
        <v>20</v>
      </c>
      <c r="D60" s="137">
        <f t="shared" si="0"/>
        <v>100</v>
      </c>
      <c r="E60" s="151"/>
    </row>
    <row r="61" spans="1:5" ht="14.25">
      <c r="A61" s="150" t="s">
        <v>248</v>
      </c>
      <c r="B61" s="122">
        <f>SUM(B62:B63)</f>
        <v>330</v>
      </c>
      <c r="C61" s="122">
        <f>SUM(C62:C63)</f>
        <v>316</v>
      </c>
      <c r="D61" s="133">
        <f t="shared" si="0"/>
        <v>104.43037974683544</v>
      </c>
      <c r="E61" s="151"/>
    </row>
    <row r="62" spans="1:5" ht="14.25">
      <c r="A62" s="152" t="s">
        <v>218</v>
      </c>
      <c r="B62" s="124">
        <v>220</v>
      </c>
      <c r="C62" s="124">
        <v>206</v>
      </c>
      <c r="D62" s="137">
        <f t="shared" si="0"/>
        <v>106.79611650485437</v>
      </c>
      <c r="E62" s="151"/>
    </row>
    <row r="63" spans="1:5" ht="14.25">
      <c r="A63" s="152" t="s">
        <v>220</v>
      </c>
      <c r="B63" s="124">
        <v>110</v>
      </c>
      <c r="C63" s="124">
        <v>110</v>
      </c>
      <c r="D63" s="137">
        <f t="shared" si="0"/>
        <v>100</v>
      </c>
      <c r="E63" s="151"/>
    </row>
    <row r="64" spans="1:5" ht="14.25">
      <c r="A64" s="150" t="s">
        <v>249</v>
      </c>
      <c r="B64" s="122">
        <f>SUM(B65:B68)</f>
        <v>1468</v>
      </c>
      <c r="C64" s="122">
        <f>SUM(C65:C68)</f>
        <v>1417</v>
      </c>
      <c r="D64" s="133">
        <f t="shared" si="0"/>
        <v>103.59915314043755</v>
      </c>
      <c r="E64" s="151"/>
    </row>
    <row r="65" spans="1:5" ht="14.25">
      <c r="A65" s="152" t="s">
        <v>218</v>
      </c>
      <c r="B65" s="124">
        <v>597</v>
      </c>
      <c r="C65" s="124">
        <v>567</v>
      </c>
      <c r="D65" s="137">
        <f t="shared" si="0"/>
        <v>105.29100529100531</v>
      </c>
      <c r="E65" s="151"/>
    </row>
    <row r="66" spans="1:5" ht="14.25">
      <c r="A66" s="152" t="s">
        <v>220</v>
      </c>
      <c r="B66" s="124">
        <v>609</v>
      </c>
      <c r="C66" s="124">
        <v>575</v>
      </c>
      <c r="D66" s="137">
        <f t="shared" si="0"/>
        <v>105.91304347826087</v>
      </c>
      <c r="E66" s="151"/>
    </row>
    <row r="67" spans="1:5" ht="14.25">
      <c r="A67" s="152" t="s">
        <v>232</v>
      </c>
      <c r="B67" s="124">
        <v>262</v>
      </c>
      <c r="C67" s="124">
        <v>240</v>
      </c>
      <c r="D67" s="137">
        <f t="shared" si="0"/>
        <v>109.16666666666666</v>
      </c>
      <c r="E67" s="151"/>
    </row>
    <row r="68" spans="1:5" ht="14.25">
      <c r="A68" s="152" t="s">
        <v>250</v>
      </c>
      <c r="B68" s="124"/>
      <c r="C68" s="124">
        <v>35</v>
      </c>
      <c r="D68" s="137">
        <f t="shared" si="0"/>
        <v>0</v>
      </c>
      <c r="E68" s="151"/>
    </row>
    <row r="69" spans="1:5" ht="14.25">
      <c r="A69" s="150" t="s">
        <v>251</v>
      </c>
      <c r="B69" s="122">
        <f>SUM(B70:B72)</f>
        <v>10642</v>
      </c>
      <c r="C69" s="122">
        <f>SUM(C70:C72)</f>
        <v>8469</v>
      </c>
      <c r="D69" s="133">
        <f t="shared" si="0"/>
        <v>125.65828315031291</v>
      </c>
      <c r="E69" s="151"/>
    </row>
    <row r="70" spans="1:5" ht="14.25">
      <c r="A70" s="152" t="s">
        <v>218</v>
      </c>
      <c r="B70" s="124">
        <v>8768</v>
      </c>
      <c r="C70" s="124">
        <v>6861</v>
      </c>
      <c r="D70" s="137">
        <f t="shared" si="0"/>
        <v>127.79478210173446</v>
      </c>
      <c r="E70" s="151"/>
    </row>
    <row r="71" spans="1:5" ht="14.25">
      <c r="A71" s="152" t="s">
        <v>220</v>
      </c>
      <c r="B71" s="124">
        <v>1652</v>
      </c>
      <c r="C71" s="124">
        <v>1395</v>
      </c>
      <c r="D71" s="137">
        <f t="shared" si="0"/>
        <v>118.42293906810035</v>
      </c>
      <c r="E71" s="151"/>
    </row>
    <row r="72" spans="1:5" ht="14.25">
      <c r="A72" s="152" t="s">
        <v>223</v>
      </c>
      <c r="B72" s="124">
        <v>222</v>
      </c>
      <c r="C72" s="124">
        <v>213</v>
      </c>
      <c r="D72" s="137">
        <f t="shared" ref="D72:D135" si="1">B72/C72*100</f>
        <v>104.22535211267605</v>
      </c>
      <c r="E72" s="151"/>
    </row>
    <row r="73" spans="1:5" ht="14.25">
      <c r="A73" s="150" t="s">
        <v>252</v>
      </c>
      <c r="B73" s="122">
        <f>SUM(B74:B76)</f>
        <v>1099</v>
      </c>
      <c r="C73" s="122">
        <f>SUM(C74:C76)</f>
        <v>1134</v>
      </c>
      <c r="D73" s="133">
        <f t="shared" si="1"/>
        <v>96.913580246913583</v>
      </c>
      <c r="E73" s="151"/>
    </row>
    <row r="74" spans="1:5" ht="14.25">
      <c r="A74" s="152" t="s">
        <v>218</v>
      </c>
      <c r="B74" s="124">
        <v>610</v>
      </c>
      <c r="C74" s="124">
        <v>626</v>
      </c>
      <c r="D74" s="137">
        <f t="shared" si="1"/>
        <v>97.444089456869008</v>
      </c>
      <c r="E74" s="151"/>
    </row>
    <row r="75" spans="1:5" ht="14.25">
      <c r="A75" s="152" t="s">
        <v>220</v>
      </c>
      <c r="B75" s="124">
        <v>426</v>
      </c>
      <c r="C75" s="124">
        <v>448</v>
      </c>
      <c r="D75" s="137">
        <f t="shared" si="1"/>
        <v>95.089285714285708</v>
      </c>
      <c r="E75" s="151"/>
    </row>
    <row r="76" spans="1:5" ht="14.25">
      <c r="A76" s="152" t="s">
        <v>223</v>
      </c>
      <c r="B76" s="124">
        <v>63</v>
      </c>
      <c r="C76" s="124">
        <v>60</v>
      </c>
      <c r="D76" s="137">
        <f t="shared" si="1"/>
        <v>105</v>
      </c>
      <c r="E76" s="151"/>
    </row>
    <row r="77" spans="1:5" ht="14.25">
      <c r="A77" s="150" t="s">
        <v>253</v>
      </c>
      <c r="B77" s="122">
        <f>SUM(B78:B81)</f>
        <v>1060</v>
      </c>
      <c r="C77" s="122">
        <f>SUM(C78:C81)</f>
        <v>1442</v>
      </c>
      <c r="D77" s="133">
        <f t="shared" si="1"/>
        <v>73.509015256588071</v>
      </c>
      <c r="E77" s="151"/>
    </row>
    <row r="78" spans="1:5" ht="14.25">
      <c r="A78" s="152" t="s">
        <v>218</v>
      </c>
      <c r="B78" s="124">
        <v>408</v>
      </c>
      <c r="C78" s="124">
        <v>402</v>
      </c>
      <c r="D78" s="137">
        <f t="shared" si="1"/>
        <v>101.49253731343283</v>
      </c>
      <c r="E78" s="151"/>
    </row>
    <row r="79" spans="1:5" ht="14.25">
      <c r="A79" s="152" t="s">
        <v>220</v>
      </c>
      <c r="B79" s="124">
        <v>524</v>
      </c>
      <c r="C79" s="124">
        <v>720</v>
      </c>
      <c r="D79" s="137">
        <f t="shared" si="1"/>
        <v>72.777777777777771</v>
      </c>
      <c r="E79" s="151"/>
    </row>
    <row r="80" spans="1:5" ht="14.25">
      <c r="A80" s="152" t="s">
        <v>223</v>
      </c>
      <c r="B80" s="124">
        <v>128</v>
      </c>
      <c r="C80" s="124">
        <v>120</v>
      </c>
      <c r="D80" s="137">
        <f t="shared" si="1"/>
        <v>106.66666666666667</v>
      </c>
      <c r="E80" s="151"/>
    </row>
    <row r="81" spans="1:7" ht="20.100000000000001" customHeight="1">
      <c r="A81" s="152" t="s">
        <v>254</v>
      </c>
      <c r="B81" s="124"/>
      <c r="C81" s="124">
        <v>200</v>
      </c>
      <c r="D81" s="137">
        <f t="shared" si="1"/>
        <v>0</v>
      </c>
      <c r="E81" s="151"/>
    </row>
    <row r="82" spans="1:7" ht="20.100000000000001" customHeight="1">
      <c r="A82" s="150" t="s">
        <v>255</v>
      </c>
      <c r="B82" s="122">
        <f>SUM(B83:B87)</f>
        <v>810</v>
      </c>
      <c r="C82" s="122">
        <f>SUM(C83:C87)</f>
        <v>816</v>
      </c>
      <c r="D82" s="133">
        <f t="shared" si="1"/>
        <v>99.264705882352942</v>
      </c>
      <c r="E82" s="151"/>
    </row>
    <row r="83" spans="1:7" ht="20.100000000000001" customHeight="1">
      <c r="A83" s="152" t="s">
        <v>218</v>
      </c>
      <c r="B83" s="124">
        <v>395</v>
      </c>
      <c r="C83" s="124">
        <v>388</v>
      </c>
      <c r="D83" s="137">
        <f t="shared" si="1"/>
        <v>101.8041237113402</v>
      </c>
      <c r="E83" s="151"/>
    </row>
    <row r="84" spans="1:7" ht="20.100000000000001" customHeight="1">
      <c r="A84" s="152" t="s">
        <v>220</v>
      </c>
      <c r="B84" s="124">
        <v>257</v>
      </c>
      <c r="C84" s="124">
        <v>250</v>
      </c>
      <c r="D84" s="137">
        <f t="shared" si="1"/>
        <v>102.8</v>
      </c>
      <c r="E84" s="151"/>
    </row>
    <row r="85" spans="1:7" ht="20.100000000000001" customHeight="1">
      <c r="A85" s="152" t="s">
        <v>256</v>
      </c>
      <c r="B85" s="124"/>
      <c r="C85" s="124">
        <v>20</v>
      </c>
      <c r="D85" s="137">
        <f t="shared" si="1"/>
        <v>0</v>
      </c>
      <c r="E85" s="151"/>
    </row>
    <row r="86" spans="1:7" ht="20.100000000000001" customHeight="1">
      <c r="A86" s="153" t="s">
        <v>257</v>
      </c>
      <c r="B86" s="124">
        <v>96</v>
      </c>
      <c r="C86" s="124">
        <v>98</v>
      </c>
      <c r="D86" s="137">
        <f t="shared" si="1"/>
        <v>97.959183673469383</v>
      </c>
      <c r="E86" s="151"/>
    </row>
    <row r="87" spans="1:7" ht="20.100000000000001" customHeight="1">
      <c r="A87" s="153" t="s">
        <v>223</v>
      </c>
      <c r="B87" s="124">
        <v>62</v>
      </c>
      <c r="C87" s="124">
        <v>60</v>
      </c>
      <c r="D87" s="137">
        <f t="shared" si="1"/>
        <v>103.33333333333334</v>
      </c>
      <c r="E87" s="151"/>
    </row>
    <row r="88" spans="1:7" ht="20.100000000000001" customHeight="1">
      <c r="A88" s="150" t="s">
        <v>258</v>
      </c>
      <c r="B88" s="122">
        <f>SUM(B89:B92)</f>
        <v>6143</v>
      </c>
      <c r="C88" s="122">
        <f>SUM(C89:C92)</f>
        <v>6020</v>
      </c>
      <c r="D88" s="133">
        <f t="shared" si="1"/>
        <v>102.04318936877077</v>
      </c>
      <c r="E88" s="151"/>
    </row>
    <row r="89" spans="1:7" s="125" customFormat="1" ht="20.100000000000001" customHeight="1">
      <c r="A89" s="152" t="s">
        <v>218</v>
      </c>
      <c r="B89" s="124">
        <v>3287</v>
      </c>
      <c r="C89" s="124">
        <v>3239</v>
      </c>
      <c r="D89" s="137">
        <f t="shared" si="1"/>
        <v>101.48193887002162</v>
      </c>
      <c r="E89" s="151"/>
      <c r="G89" s="114"/>
    </row>
    <row r="90" spans="1:7" ht="20.100000000000001" customHeight="1">
      <c r="A90" s="152" t="s">
        <v>220</v>
      </c>
      <c r="B90" s="124">
        <v>1436</v>
      </c>
      <c r="C90" s="124">
        <v>1330</v>
      </c>
      <c r="D90" s="137">
        <f t="shared" si="1"/>
        <v>107.96992481203007</v>
      </c>
      <c r="E90" s="151"/>
    </row>
    <row r="91" spans="1:7" ht="20.100000000000001" customHeight="1">
      <c r="A91" s="152" t="s">
        <v>259</v>
      </c>
      <c r="B91" s="124">
        <v>60</v>
      </c>
      <c r="C91" s="124">
        <v>127</v>
      </c>
      <c r="D91" s="137">
        <f t="shared" si="1"/>
        <v>47.244094488188978</v>
      </c>
      <c r="E91" s="151"/>
    </row>
    <row r="92" spans="1:7" ht="20.100000000000001" customHeight="1">
      <c r="A92" s="152" t="s">
        <v>223</v>
      </c>
      <c r="B92" s="124">
        <v>1360</v>
      </c>
      <c r="C92" s="124">
        <v>1324</v>
      </c>
      <c r="D92" s="137">
        <f t="shared" si="1"/>
        <v>102.71903323262841</v>
      </c>
      <c r="E92" s="151"/>
    </row>
    <row r="93" spans="1:7" ht="20.100000000000001" customHeight="1">
      <c r="A93" s="150" t="s">
        <v>260</v>
      </c>
      <c r="B93" s="122">
        <f>SUM(B94)</f>
        <v>1375</v>
      </c>
      <c r="C93" s="122">
        <f>SUM(C94)</f>
        <v>2929</v>
      </c>
      <c r="D93" s="133">
        <f t="shared" si="1"/>
        <v>46.944349607374534</v>
      </c>
      <c r="E93" s="151"/>
    </row>
    <row r="94" spans="1:7" ht="20.100000000000001" customHeight="1">
      <c r="A94" s="152" t="s">
        <v>261</v>
      </c>
      <c r="B94" s="124">
        <v>1375</v>
      </c>
      <c r="C94" s="124">
        <v>2929</v>
      </c>
      <c r="D94" s="137">
        <f t="shared" si="1"/>
        <v>46.944349607374534</v>
      </c>
      <c r="E94" s="151"/>
    </row>
    <row r="95" spans="1:7" ht="33.75">
      <c r="A95" s="148" t="s">
        <v>262</v>
      </c>
      <c r="B95" s="121">
        <f>B96+B98</f>
        <v>587</v>
      </c>
      <c r="C95" s="121">
        <f>C96+C98</f>
        <v>364</v>
      </c>
      <c r="D95" s="132">
        <f t="shared" si="1"/>
        <v>161.26373626373626</v>
      </c>
      <c r="E95" s="149" t="s">
        <v>263</v>
      </c>
    </row>
    <row r="96" spans="1:7" s="125" customFormat="1" ht="20.100000000000001" customHeight="1">
      <c r="A96" s="150" t="s">
        <v>264</v>
      </c>
      <c r="B96" s="122">
        <f>SUM(B97:B97)</f>
        <v>249</v>
      </c>
      <c r="C96" s="122">
        <f>SUM(C97:C97)</f>
        <v>194</v>
      </c>
      <c r="D96" s="137">
        <f t="shared" si="1"/>
        <v>128.35051546391753</v>
      </c>
      <c r="E96" s="151"/>
      <c r="G96" s="114"/>
    </row>
    <row r="97" spans="1:5" ht="14.25">
      <c r="A97" s="152" t="s">
        <v>265</v>
      </c>
      <c r="B97" s="124">
        <v>249</v>
      </c>
      <c r="C97" s="124">
        <v>194</v>
      </c>
      <c r="D97" s="137">
        <f t="shared" si="1"/>
        <v>128.35051546391753</v>
      </c>
      <c r="E97" s="151"/>
    </row>
    <row r="98" spans="1:5" ht="14.25">
      <c r="A98" s="150" t="s">
        <v>266</v>
      </c>
      <c r="B98" s="122">
        <f>SUM(B99:B101)</f>
        <v>338</v>
      </c>
      <c r="C98" s="122">
        <f>SUM(C99:C101)</f>
        <v>170</v>
      </c>
      <c r="D98" s="137">
        <f t="shared" si="1"/>
        <v>198.8235294117647</v>
      </c>
      <c r="E98" s="151"/>
    </row>
    <row r="99" spans="1:5" ht="14.25">
      <c r="A99" s="152" t="s">
        <v>267</v>
      </c>
      <c r="B99" s="122"/>
      <c r="C99" s="124">
        <v>90</v>
      </c>
      <c r="D99" s="137">
        <f t="shared" si="1"/>
        <v>0</v>
      </c>
      <c r="E99" s="151"/>
    </row>
    <row r="100" spans="1:5" ht="14.25">
      <c r="A100" s="152" t="s">
        <v>268</v>
      </c>
      <c r="B100" s="124">
        <v>338</v>
      </c>
      <c r="C100" s="124">
        <v>77</v>
      </c>
      <c r="D100" s="137">
        <f t="shared" si="1"/>
        <v>438.96103896103898</v>
      </c>
      <c r="E100" s="151"/>
    </row>
    <row r="101" spans="1:5" ht="14.25">
      <c r="A101" s="152" t="s">
        <v>269</v>
      </c>
      <c r="B101" s="124"/>
      <c r="C101" s="124">
        <v>3</v>
      </c>
      <c r="D101" s="137">
        <f t="shared" si="1"/>
        <v>0</v>
      </c>
      <c r="E101" s="151"/>
    </row>
    <row r="102" spans="1:5" ht="14.25">
      <c r="A102" s="148" t="s">
        <v>270</v>
      </c>
      <c r="B102" s="121">
        <f>B103+B105+B113+B120+B111</f>
        <v>42539</v>
      </c>
      <c r="C102" s="121">
        <f>C103+C105+C113+C120+C111</f>
        <v>37513</v>
      </c>
      <c r="D102" s="132">
        <f t="shared" si="1"/>
        <v>113.39802201903339</v>
      </c>
      <c r="E102" s="149"/>
    </row>
    <row r="103" spans="1:5" ht="14.25">
      <c r="A103" s="150" t="s">
        <v>271</v>
      </c>
      <c r="B103" s="122">
        <f>SUM(B104:B104)</f>
        <v>48</v>
      </c>
      <c r="C103" s="122">
        <f>SUM(C104:C104)</f>
        <v>48</v>
      </c>
      <c r="D103" s="133">
        <f t="shared" si="1"/>
        <v>100</v>
      </c>
      <c r="E103" s="151"/>
    </row>
    <row r="104" spans="1:5" ht="14.25">
      <c r="A104" s="152" t="s">
        <v>272</v>
      </c>
      <c r="B104" s="124">
        <v>48</v>
      </c>
      <c r="C104" s="124">
        <v>48</v>
      </c>
      <c r="D104" s="137">
        <f t="shared" si="1"/>
        <v>100</v>
      </c>
      <c r="E104" s="151"/>
    </row>
    <row r="105" spans="1:5" ht="14.25">
      <c r="A105" s="150" t="s">
        <v>273</v>
      </c>
      <c r="B105" s="122">
        <f>SUM(B106:B110)</f>
        <v>37818</v>
      </c>
      <c r="C105" s="122">
        <f>SUM(C106:C109)</f>
        <v>34175</v>
      </c>
      <c r="D105" s="133">
        <f t="shared" si="1"/>
        <v>110.65983906364301</v>
      </c>
      <c r="E105" s="151"/>
    </row>
    <row r="106" spans="1:5" ht="14.25">
      <c r="A106" s="152" t="s">
        <v>218</v>
      </c>
      <c r="B106" s="124">
        <v>25479</v>
      </c>
      <c r="C106" s="124">
        <v>24809</v>
      </c>
      <c r="D106" s="137">
        <f t="shared" si="1"/>
        <v>102.70063283485831</v>
      </c>
      <c r="E106" s="151"/>
    </row>
    <row r="107" spans="1:5" ht="14.25">
      <c r="A107" s="152" t="s">
        <v>220</v>
      </c>
      <c r="B107" s="124">
        <v>9785</v>
      </c>
      <c r="C107" s="124">
        <f>8099</f>
        <v>8099</v>
      </c>
      <c r="D107" s="137">
        <f t="shared" si="1"/>
        <v>120.81738486232869</v>
      </c>
      <c r="E107" s="151"/>
    </row>
    <row r="108" spans="1:5" ht="14.25">
      <c r="A108" s="152" t="s">
        <v>235</v>
      </c>
      <c r="B108" s="124"/>
      <c r="C108" s="124">
        <v>567</v>
      </c>
      <c r="D108" s="137">
        <f t="shared" si="1"/>
        <v>0</v>
      </c>
      <c r="E108" s="151"/>
    </row>
    <row r="109" spans="1:5" ht="14.25">
      <c r="A109" s="152" t="s">
        <v>274</v>
      </c>
      <c r="B109" s="124">
        <v>1020</v>
      </c>
      <c r="C109" s="124">
        <v>700</v>
      </c>
      <c r="D109" s="137">
        <f t="shared" si="1"/>
        <v>145.71428571428569</v>
      </c>
      <c r="E109" s="151"/>
    </row>
    <row r="110" spans="1:5" ht="14.25">
      <c r="A110" s="152" t="s">
        <v>275</v>
      </c>
      <c r="B110" s="124">
        <v>1534</v>
      </c>
      <c r="C110" s="124"/>
      <c r="D110" s="137"/>
      <c r="E110" s="151"/>
    </row>
    <row r="111" spans="1:5" ht="14.25">
      <c r="A111" s="154" t="s">
        <v>276</v>
      </c>
      <c r="B111" s="122">
        <f>B112</f>
        <v>0</v>
      </c>
      <c r="C111" s="122">
        <f>C112</f>
        <v>100</v>
      </c>
      <c r="D111" s="137">
        <f t="shared" si="1"/>
        <v>0</v>
      </c>
      <c r="E111" s="151"/>
    </row>
    <row r="112" spans="1:5" ht="14.25">
      <c r="A112" s="155" t="s">
        <v>277</v>
      </c>
      <c r="B112" s="124"/>
      <c r="C112" s="124">
        <v>100</v>
      </c>
      <c r="D112" s="137">
        <f t="shared" si="1"/>
        <v>0</v>
      </c>
      <c r="E112" s="151"/>
    </row>
    <row r="113" spans="1:7" ht="20.100000000000001" customHeight="1">
      <c r="A113" s="150" t="s">
        <v>278</v>
      </c>
      <c r="B113" s="122">
        <f>SUM(B114:B119)</f>
        <v>2603</v>
      </c>
      <c r="C113" s="122">
        <f>SUM(C114:C119)</f>
        <v>2370</v>
      </c>
      <c r="D113" s="133">
        <f t="shared" si="1"/>
        <v>109.83122362869197</v>
      </c>
      <c r="E113" s="151"/>
    </row>
    <row r="114" spans="1:7" ht="20.100000000000001" customHeight="1">
      <c r="A114" s="152" t="s">
        <v>218</v>
      </c>
      <c r="B114" s="124">
        <v>1591</v>
      </c>
      <c r="C114" s="124">
        <v>1436</v>
      </c>
      <c r="D114" s="137">
        <f t="shared" si="1"/>
        <v>110.79387186629526</v>
      </c>
      <c r="E114" s="151"/>
    </row>
    <row r="115" spans="1:7" ht="20.100000000000001" customHeight="1">
      <c r="A115" s="152" t="s">
        <v>220</v>
      </c>
      <c r="B115" s="124">
        <v>320</v>
      </c>
      <c r="C115" s="124">
        <v>320</v>
      </c>
      <c r="D115" s="137">
        <f t="shared" si="1"/>
        <v>100</v>
      </c>
      <c r="E115" s="151"/>
    </row>
    <row r="116" spans="1:7" s="125" customFormat="1" ht="20.100000000000001" customHeight="1">
      <c r="A116" s="152" t="s">
        <v>279</v>
      </c>
      <c r="B116" s="124">
        <v>190</v>
      </c>
      <c r="C116" s="124">
        <v>185</v>
      </c>
      <c r="D116" s="137">
        <f t="shared" si="1"/>
        <v>102.70270270270269</v>
      </c>
      <c r="E116" s="151"/>
      <c r="G116" s="114"/>
    </row>
    <row r="117" spans="1:7" ht="20.100000000000001" customHeight="1">
      <c r="A117" s="152" t="s">
        <v>280</v>
      </c>
      <c r="B117" s="124">
        <v>228</v>
      </c>
      <c r="C117" s="124">
        <v>176</v>
      </c>
      <c r="D117" s="137">
        <f t="shared" si="1"/>
        <v>129.54545454545453</v>
      </c>
      <c r="E117" s="151"/>
    </row>
    <row r="118" spans="1:7" ht="20.100000000000001" customHeight="1">
      <c r="A118" s="152" t="s">
        <v>232</v>
      </c>
      <c r="B118" s="124">
        <v>250</v>
      </c>
      <c r="C118" s="124">
        <v>229</v>
      </c>
      <c r="D118" s="137">
        <f t="shared" si="1"/>
        <v>109.1703056768559</v>
      </c>
      <c r="E118" s="151"/>
    </row>
    <row r="119" spans="1:7" ht="20.100000000000001" customHeight="1">
      <c r="A119" s="152" t="s">
        <v>281</v>
      </c>
      <c r="B119" s="124">
        <v>24</v>
      </c>
      <c r="C119" s="124">
        <v>24</v>
      </c>
      <c r="D119" s="137">
        <f t="shared" si="1"/>
        <v>100</v>
      </c>
      <c r="E119" s="151"/>
    </row>
    <row r="120" spans="1:7" ht="20.100000000000001" customHeight="1">
      <c r="A120" s="150" t="s">
        <v>282</v>
      </c>
      <c r="B120" s="122">
        <f>SUM(B121:B122)</f>
        <v>2070</v>
      </c>
      <c r="C120" s="122">
        <f>SUM(C121)</f>
        <v>820</v>
      </c>
      <c r="D120" s="133">
        <f t="shared" si="1"/>
        <v>252.4390243902439</v>
      </c>
      <c r="E120" s="151"/>
    </row>
    <row r="121" spans="1:7" ht="20.100000000000001" customHeight="1">
      <c r="A121" s="156" t="s">
        <v>220</v>
      </c>
      <c r="B121" s="124">
        <v>1070</v>
      </c>
      <c r="C121" s="124">
        <v>820</v>
      </c>
      <c r="D121" s="137">
        <f t="shared" si="1"/>
        <v>130.48780487804879</v>
      </c>
      <c r="E121" s="151"/>
    </row>
    <row r="122" spans="1:7" ht="20.100000000000001" customHeight="1">
      <c r="A122" s="156" t="s">
        <v>283</v>
      </c>
      <c r="B122" s="124">
        <v>1000</v>
      </c>
      <c r="C122" s="124"/>
      <c r="D122" s="137"/>
      <c r="E122" s="151"/>
    </row>
    <row r="123" spans="1:7" ht="20.100000000000001" customHeight="1">
      <c r="A123" s="148" t="s">
        <v>284</v>
      </c>
      <c r="B123" s="121">
        <f>B124+B126+B132+B134+B136+B138+B141+B143</f>
        <v>219686</v>
      </c>
      <c r="C123" s="121">
        <f>C124+C126+C132+C134+C136+C138+C141+C143</f>
        <v>186236</v>
      </c>
      <c r="D123" s="132">
        <f t="shared" si="1"/>
        <v>117.96108163835133</v>
      </c>
      <c r="E123" s="151"/>
    </row>
    <row r="124" spans="1:7" ht="20.100000000000001" customHeight="1">
      <c r="A124" s="150" t="s">
        <v>285</v>
      </c>
      <c r="B124" s="122">
        <f>SUM(B125:B125)</f>
        <v>1196</v>
      </c>
      <c r="C124" s="122">
        <f>SUM(C125:C125)</f>
        <v>1226</v>
      </c>
      <c r="D124" s="137">
        <f t="shared" si="1"/>
        <v>97.553017944535071</v>
      </c>
      <c r="E124" s="151"/>
    </row>
    <row r="125" spans="1:7" ht="23.25" customHeight="1">
      <c r="A125" s="152" t="s">
        <v>218</v>
      </c>
      <c r="B125" s="124">
        <v>1196</v>
      </c>
      <c r="C125" s="124">
        <v>1226</v>
      </c>
      <c r="D125" s="137">
        <f t="shared" si="1"/>
        <v>97.553017944535071</v>
      </c>
      <c r="E125" s="151"/>
    </row>
    <row r="126" spans="1:7" ht="20.100000000000001" customHeight="1">
      <c r="A126" s="150" t="s">
        <v>286</v>
      </c>
      <c r="B126" s="122">
        <f>SUM(B127:B131)</f>
        <v>169036</v>
      </c>
      <c r="C126" s="122">
        <f>SUM(C127:C131)</f>
        <v>161527</v>
      </c>
      <c r="D126" s="137">
        <f t="shared" si="1"/>
        <v>104.64875841190637</v>
      </c>
      <c r="E126" s="151"/>
    </row>
    <row r="127" spans="1:7" ht="20.100000000000001" customHeight="1">
      <c r="A127" s="152" t="s">
        <v>287</v>
      </c>
      <c r="B127" s="124">
        <v>4677</v>
      </c>
      <c r="C127" s="124">
        <v>4651</v>
      </c>
      <c r="D127" s="137">
        <f t="shared" si="1"/>
        <v>100.55901956568481</v>
      </c>
      <c r="E127" s="151"/>
    </row>
    <row r="128" spans="1:7" ht="20.100000000000001" customHeight="1">
      <c r="A128" s="152" t="s">
        <v>288</v>
      </c>
      <c r="B128" s="124">
        <v>76772</v>
      </c>
      <c r="C128" s="124">
        <v>75724</v>
      </c>
      <c r="D128" s="137">
        <f t="shared" si="1"/>
        <v>101.38397337700069</v>
      </c>
      <c r="E128" s="151"/>
    </row>
    <row r="129" spans="1:5" ht="14.25">
      <c r="A129" s="152" t="s">
        <v>289</v>
      </c>
      <c r="B129" s="124">
        <v>31429</v>
      </c>
      <c r="C129" s="124">
        <v>34021</v>
      </c>
      <c r="D129" s="137">
        <f t="shared" si="1"/>
        <v>92.381176332265369</v>
      </c>
      <c r="E129" s="151"/>
    </row>
    <row r="130" spans="1:5" ht="14.25">
      <c r="A130" s="152" t="s">
        <v>290</v>
      </c>
      <c r="B130" s="124">
        <v>47764</v>
      </c>
      <c r="C130" s="124">
        <v>44688</v>
      </c>
      <c r="D130" s="137">
        <f t="shared" si="1"/>
        <v>106.88327962764052</v>
      </c>
      <c r="E130" s="151"/>
    </row>
    <row r="131" spans="1:5" ht="14.25">
      <c r="A131" s="152" t="s">
        <v>291</v>
      </c>
      <c r="B131" s="124">
        <v>8394</v>
      </c>
      <c r="C131" s="124">
        <v>2443</v>
      </c>
      <c r="D131" s="137">
        <f t="shared" si="1"/>
        <v>343.59394187474413</v>
      </c>
      <c r="E131" s="151"/>
    </row>
    <row r="132" spans="1:5" ht="14.25">
      <c r="A132" s="150" t="s">
        <v>292</v>
      </c>
      <c r="B132" s="122">
        <f>SUM(B133)</f>
        <v>6473</v>
      </c>
      <c r="C132" s="122">
        <f t="shared" ref="C132:C134" si="2">SUM(C133)</f>
        <v>6173</v>
      </c>
      <c r="D132" s="137">
        <f t="shared" si="1"/>
        <v>104.85987364328528</v>
      </c>
      <c r="E132" s="151"/>
    </row>
    <row r="133" spans="1:5" ht="14.25">
      <c r="A133" s="152" t="s">
        <v>293</v>
      </c>
      <c r="B133" s="124">
        <v>6473</v>
      </c>
      <c r="C133" s="124">
        <v>6173</v>
      </c>
      <c r="D133" s="137">
        <f t="shared" si="1"/>
        <v>104.85987364328528</v>
      </c>
      <c r="E133" s="151"/>
    </row>
    <row r="134" spans="1:5" ht="14.25">
      <c r="A134" s="150" t="s">
        <v>294</v>
      </c>
      <c r="B134" s="122">
        <f>SUM(B135)</f>
        <v>269</v>
      </c>
      <c r="C134" s="122">
        <f t="shared" si="2"/>
        <v>259</v>
      </c>
      <c r="D134" s="137">
        <f t="shared" si="1"/>
        <v>103.86100386100385</v>
      </c>
      <c r="E134" s="151"/>
    </row>
    <row r="135" spans="1:5" ht="14.25">
      <c r="A135" s="152" t="s">
        <v>295</v>
      </c>
      <c r="B135" s="124">
        <v>269</v>
      </c>
      <c r="C135" s="124">
        <v>259</v>
      </c>
      <c r="D135" s="137">
        <f t="shared" si="1"/>
        <v>103.86100386100385</v>
      </c>
      <c r="E135" s="151"/>
    </row>
    <row r="136" spans="1:5" ht="14.25">
      <c r="A136" s="150" t="s">
        <v>296</v>
      </c>
      <c r="B136" s="122">
        <f>SUM(B137:B137)</f>
        <v>1100</v>
      </c>
      <c r="C136" s="122">
        <f>SUM(C137:C137)</f>
        <v>1040</v>
      </c>
      <c r="D136" s="137">
        <f t="shared" ref="D136:D199" si="3">B136/C136*100</f>
        <v>105.76923076923077</v>
      </c>
      <c r="E136" s="151"/>
    </row>
    <row r="137" spans="1:5" ht="14.25">
      <c r="A137" s="152" t="s">
        <v>297</v>
      </c>
      <c r="B137" s="124">
        <v>1100</v>
      </c>
      <c r="C137" s="124">
        <v>1040</v>
      </c>
      <c r="D137" s="137">
        <f t="shared" si="3"/>
        <v>105.76923076923077</v>
      </c>
      <c r="E137" s="151"/>
    </row>
    <row r="138" spans="1:5" ht="14.25">
      <c r="A138" s="150" t="s">
        <v>298</v>
      </c>
      <c r="B138" s="122">
        <f>SUM(B139:B140)</f>
        <v>1486</v>
      </c>
      <c r="C138" s="122">
        <f>SUM(C139:C140)</f>
        <v>1438</v>
      </c>
      <c r="D138" s="137">
        <f t="shared" si="3"/>
        <v>103.33796940194715</v>
      </c>
      <c r="E138" s="151"/>
    </row>
    <row r="139" spans="1:5" ht="14.25">
      <c r="A139" s="152" t="s">
        <v>299</v>
      </c>
      <c r="B139" s="124">
        <v>928</v>
      </c>
      <c r="C139" s="124">
        <v>927</v>
      </c>
      <c r="D139" s="137">
        <f t="shared" si="3"/>
        <v>100.10787486515642</v>
      </c>
      <c r="E139" s="151"/>
    </row>
    <row r="140" spans="1:5" ht="14.25">
      <c r="A140" s="152" t="s">
        <v>300</v>
      </c>
      <c r="B140" s="124">
        <v>558</v>
      </c>
      <c r="C140" s="124">
        <v>511</v>
      </c>
      <c r="D140" s="137">
        <f t="shared" si="3"/>
        <v>109.1976516634051</v>
      </c>
      <c r="E140" s="151"/>
    </row>
    <row r="141" spans="1:5" ht="14.25">
      <c r="A141" s="150" t="s">
        <v>301</v>
      </c>
      <c r="B141" s="122">
        <f>SUM(B142:B142)</f>
        <v>3146</v>
      </c>
      <c r="C141" s="122">
        <f>SUM(C142:C142)</f>
        <v>3896</v>
      </c>
      <c r="D141" s="137">
        <f t="shared" si="3"/>
        <v>80.74948665297741</v>
      </c>
      <c r="E141" s="151"/>
    </row>
    <row r="142" spans="1:5" ht="14.25">
      <c r="A142" s="152" t="s">
        <v>302</v>
      </c>
      <c r="B142" s="124">
        <v>3146</v>
      </c>
      <c r="C142" s="124">
        <f>3886+10</f>
        <v>3896</v>
      </c>
      <c r="D142" s="137">
        <f t="shared" si="3"/>
        <v>80.74948665297741</v>
      </c>
      <c r="E142" s="151"/>
    </row>
    <row r="143" spans="1:5" ht="14.25">
      <c r="A143" s="150" t="s">
        <v>303</v>
      </c>
      <c r="B143" s="122">
        <f>SUM(B144)</f>
        <v>36980</v>
      </c>
      <c r="C143" s="122">
        <f>SUM(C144)</f>
        <v>10677</v>
      </c>
      <c r="D143" s="137">
        <f t="shared" si="3"/>
        <v>346.35197152758263</v>
      </c>
      <c r="E143" s="151"/>
    </row>
    <row r="144" spans="1:5" ht="14.25">
      <c r="A144" s="152" t="s">
        <v>304</v>
      </c>
      <c r="B144" s="124">
        <v>36980</v>
      </c>
      <c r="C144" s="124">
        <v>10677</v>
      </c>
      <c r="D144" s="137">
        <f t="shared" si="3"/>
        <v>346.35197152758263</v>
      </c>
      <c r="E144" s="151"/>
    </row>
    <row r="145" spans="1:5" ht="14.25">
      <c r="A145" s="148" t="s">
        <v>305</v>
      </c>
      <c r="B145" s="121">
        <f>B146+B149+B152+B154+B157</f>
        <v>16387</v>
      </c>
      <c r="C145" s="121">
        <f>C146+C149+C152+C154+C157</f>
        <v>14196</v>
      </c>
      <c r="D145" s="132">
        <f t="shared" si="3"/>
        <v>115.43392504930966</v>
      </c>
      <c r="E145" s="151"/>
    </row>
    <row r="146" spans="1:5" ht="14.25">
      <c r="A146" s="150" t="s">
        <v>306</v>
      </c>
      <c r="B146" s="122">
        <f>SUM(B147:B148)</f>
        <v>222</v>
      </c>
      <c r="C146" s="122">
        <f>SUM(C147:C148)</f>
        <v>165</v>
      </c>
      <c r="D146" s="137">
        <f t="shared" si="3"/>
        <v>134.54545454545453</v>
      </c>
      <c r="E146" s="151"/>
    </row>
    <row r="147" spans="1:5" ht="14.25">
      <c r="A147" s="152" t="s">
        <v>218</v>
      </c>
      <c r="B147" s="124">
        <v>139</v>
      </c>
      <c r="C147" s="124">
        <v>105</v>
      </c>
      <c r="D147" s="137">
        <f t="shared" si="3"/>
        <v>132.38095238095238</v>
      </c>
      <c r="E147" s="151"/>
    </row>
    <row r="148" spans="1:5" ht="14.25">
      <c r="A148" s="152" t="s">
        <v>220</v>
      </c>
      <c r="B148" s="124">
        <v>83</v>
      </c>
      <c r="C148" s="124">
        <v>60</v>
      </c>
      <c r="D148" s="137">
        <f t="shared" si="3"/>
        <v>138.33333333333334</v>
      </c>
      <c r="E148" s="151"/>
    </row>
    <row r="149" spans="1:5" ht="14.25">
      <c r="A149" s="150" t="s">
        <v>307</v>
      </c>
      <c r="B149" s="122">
        <f>SUM(B150:B151)</f>
        <v>5446</v>
      </c>
      <c r="C149" s="122">
        <f>SUM(C150:C151)</f>
        <v>3493</v>
      </c>
      <c r="D149" s="137">
        <f t="shared" si="3"/>
        <v>155.9118236472946</v>
      </c>
      <c r="E149" s="151"/>
    </row>
    <row r="150" spans="1:5" ht="14.25">
      <c r="A150" s="152" t="s">
        <v>308</v>
      </c>
      <c r="B150" s="124">
        <v>145</v>
      </c>
      <c r="C150" s="124">
        <v>163</v>
      </c>
      <c r="D150" s="137">
        <f t="shared" si="3"/>
        <v>88.957055214723923</v>
      </c>
      <c r="E150" s="151"/>
    </row>
    <row r="151" spans="1:5" ht="14.25">
      <c r="A151" s="152" t="s">
        <v>309</v>
      </c>
      <c r="B151" s="124">
        <v>5301</v>
      </c>
      <c r="C151" s="124">
        <v>3330</v>
      </c>
      <c r="D151" s="137">
        <f t="shared" si="3"/>
        <v>159.18918918918919</v>
      </c>
      <c r="E151" s="151"/>
    </row>
    <row r="152" spans="1:5" ht="14.25">
      <c r="A152" s="150" t="s">
        <v>310</v>
      </c>
      <c r="B152" s="122">
        <f>B153</f>
        <v>170</v>
      </c>
      <c r="C152" s="122">
        <f>C153</f>
        <v>0</v>
      </c>
      <c r="D152" s="137"/>
      <c r="E152" s="151"/>
    </row>
    <row r="153" spans="1:5" ht="14.25">
      <c r="A153" s="152" t="s">
        <v>311</v>
      </c>
      <c r="B153" s="124">
        <v>170</v>
      </c>
      <c r="C153" s="124">
        <v>0</v>
      </c>
      <c r="D153" s="137"/>
      <c r="E153" s="151"/>
    </row>
    <row r="154" spans="1:5" ht="14.25">
      <c r="A154" s="150" t="s">
        <v>312</v>
      </c>
      <c r="B154" s="122">
        <f>SUM(B155:B156)</f>
        <v>549</v>
      </c>
      <c r="C154" s="122">
        <f>SUM(C155:C156)</f>
        <v>338</v>
      </c>
      <c r="D154" s="137">
        <f t="shared" si="3"/>
        <v>162.42603550295857</v>
      </c>
      <c r="E154" s="151"/>
    </row>
    <row r="155" spans="1:5" ht="14.25">
      <c r="A155" s="152" t="s">
        <v>313</v>
      </c>
      <c r="B155" s="124">
        <v>182</v>
      </c>
      <c r="C155" s="124">
        <v>163</v>
      </c>
      <c r="D155" s="137">
        <f t="shared" si="3"/>
        <v>111.65644171779141</v>
      </c>
      <c r="E155" s="151"/>
    </row>
    <row r="156" spans="1:5" ht="14.25">
      <c r="A156" s="152" t="s">
        <v>314</v>
      </c>
      <c r="B156" s="124">
        <v>367</v>
      </c>
      <c r="C156" s="124">
        <v>175</v>
      </c>
      <c r="D156" s="137">
        <f t="shared" si="3"/>
        <v>209.71428571428569</v>
      </c>
      <c r="E156" s="151"/>
    </row>
    <row r="157" spans="1:5" ht="14.25">
      <c r="A157" s="150" t="s">
        <v>315</v>
      </c>
      <c r="B157" s="122">
        <f>SUM(B158)</f>
        <v>10000</v>
      </c>
      <c r="C157" s="122">
        <f>SUM(C158)</f>
        <v>10200</v>
      </c>
      <c r="D157" s="137">
        <f t="shared" si="3"/>
        <v>98.039215686274503</v>
      </c>
      <c r="E157" s="157"/>
    </row>
    <row r="158" spans="1:5" ht="14.25">
      <c r="A158" s="158" t="s">
        <v>316</v>
      </c>
      <c r="B158" s="124">
        <v>10000</v>
      </c>
      <c r="C158" s="124">
        <f>10000+200</f>
        <v>10200</v>
      </c>
      <c r="D158" s="137">
        <f t="shared" si="3"/>
        <v>98.039215686274503</v>
      </c>
      <c r="E158" s="157"/>
    </row>
    <row r="159" spans="1:5" ht="52.5">
      <c r="A159" s="148" t="s">
        <v>317</v>
      </c>
      <c r="B159" s="121">
        <f>B160+B168+B171+B175</f>
        <v>5109</v>
      </c>
      <c r="C159" s="121">
        <f>C160+C168+C171+C175</f>
        <v>4930</v>
      </c>
      <c r="D159" s="132">
        <f t="shared" si="3"/>
        <v>103.63083164300203</v>
      </c>
      <c r="E159" s="159" t="s">
        <v>318</v>
      </c>
    </row>
    <row r="160" spans="1:5" ht="14.25">
      <c r="A160" s="150" t="s">
        <v>319</v>
      </c>
      <c r="B160" s="122">
        <f>SUM(B161:B167)</f>
        <v>2423</v>
      </c>
      <c r="C160" s="122">
        <f>SUM(C161:C167)</f>
        <v>2564</v>
      </c>
      <c r="D160" s="137">
        <f t="shared" si="3"/>
        <v>94.500780031201245</v>
      </c>
      <c r="E160" s="151"/>
    </row>
    <row r="161" spans="1:5" ht="14.25">
      <c r="A161" s="152" t="s">
        <v>218</v>
      </c>
      <c r="B161" s="124">
        <v>393</v>
      </c>
      <c r="C161" s="124">
        <v>1002</v>
      </c>
      <c r="D161" s="137">
        <f t="shared" si="3"/>
        <v>39.221556886227546</v>
      </c>
      <c r="E161" s="151"/>
    </row>
    <row r="162" spans="1:5" ht="14.25">
      <c r="A162" s="152" t="s">
        <v>220</v>
      </c>
      <c r="B162" s="124">
        <v>140</v>
      </c>
      <c r="C162" s="124">
        <v>5</v>
      </c>
      <c r="D162" s="137">
        <f t="shared" si="3"/>
        <v>2800</v>
      </c>
      <c r="E162" s="151"/>
    </row>
    <row r="163" spans="1:5" ht="14.25">
      <c r="A163" s="152" t="s">
        <v>320</v>
      </c>
      <c r="B163" s="124">
        <v>408</v>
      </c>
      <c r="C163" s="124">
        <v>412</v>
      </c>
      <c r="D163" s="137">
        <f t="shared" si="3"/>
        <v>99.029126213592235</v>
      </c>
      <c r="E163" s="151"/>
    </row>
    <row r="164" spans="1:5" ht="14.25">
      <c r="A164" s="152" t="s">
        <v>321</v>
      </c>
      <c r="B164" s="124">
        <v>84</v>
      </c>
      <c r="C164" s="124"/>
      <c r="D164" s="137"/>
      <c r="E164" s="151"/>
    </row>
    <row r="165" spans="1:5" ht="14.25">
      <c r="A165" s="152" t="s">
        <v>322</v>
      </c>
      <c r="B165" s="124">
        <v>173</v>
      </c>
      <c r="C165" s="124">
        <v>194</v>
      </c>
      <c r="D165" s="137">
        <f t="shared" si="3"/>
        <v>89.175257731958766</v>
      </c>
      <c r="E165" s="151"/>
    </row>
    <row r="166" spans="1:5" ht="14.25">
      <c r="A166" s="152" t="s">
        <v>323</v>
      </c>
      <c r="B166" s="124">
        <v>371</v>
      </c>
      <c r="C166" s="124">
        <v>284</v>
      </c>
      <c r="D166" s="137">
        <f t="shared" si="3"/>
        <v>130.63380281690141</v>
      </c>
      <c r="E166" s="151"/>
    </row>
    <row r="167" spans="1:5" ht="14.25">
      <c r="A167" s="152" t="s">
        <v>324</v>
      </c>
      <c r="B167" s="124">
        <v>854</v>
      </c>
      <c r="C167" s="124">
        <v>667</v>
      </c>
      <c r="D167" s="137">
        <f t="shared" si="3"/>
        <v>128.03598200899552</v>
      </c>
      <c r="E167" s="151"/>
    </row>
    <row r="168" spans="1:5" ht="14.25">
      <c r="A168" s="150" t="s">
        <v>325</v>
      </c>
      <c r="B168" s="122">
        <f>SUM(B169:B170)</f>
        <v>547</v>
      </c>
      <c r="C168" s="122">
        <f>SUM(C169:C170)</f>
        <v>627</v>
      </c>
      <c r="D168" s="137">
        <f t="shared" si="3"/>
        <v>87.240829346092511</v>
      </c>
      <c r="E168" s="151"/>
    </row>
    <row r="169" spans="1:5" ht="14.25">
      <c r="A169" s="152" t="s">
        <v>326</v>
      </c>
      <c r="B169" s="124">
        <v>128</v>
      </c>
      <c r="C169" s="124">
        <v>243</v>
      </c>
      <c r="D169" s="137">
        <f t="shared" si="3"/>
        <v>52.674897119341566</v>
      </c>
      <c r="E169" s="151"/>
    </row>
    <row r="170" spans="1:5" ht="14.25">
      <c r="A170" s="152" t="s">
        <v>327</v>
      </c>
      <c r="B170" s="124">
        <v>419</v>
      </c>
      <c r="C170" s="124">
        <v>384</v>
      </c>
      <c r="D170" s="137">
        <f t="shared" si="3"/>
        <v>109.11458333333333</v>
      </c>
      <c r="E170" s="151"/>
    </row>
    <row r="171" spans="1:5" ht="14.25">
      <c r="A171" s="150" t="s">
        <v>328</v>
      </c>
      <c r="B171" s="122">
        <f>SUM(B172:B174)</f>
        <v>989</v>
      </c>
      <c r="C171" s="122">
        <f>SUM(C172:C174)</f>
        <v>677</v>
      </c>
      <c r="D171" s="137">
        <f t="shared" si="3"/>
        <v>146.08567208271788</v>
      </c>
      <c r="E171" s="151"/>
    </row>
    <row r="172" spans="1:5" ht="14.25">
      <c r="A172" s="152" t="s">
        <v>329</v>
      </c>
      <c r="B172" s="124">
        <v>610</v>
      </c>
      <c r="C172" s="124">
        <v>300</v>
      </c>
      <c r="D172" s="137">
        <f t="shared" si="3"/>
        <v>203.33333333333331</v>
      </c>
      <c r="E172" s="151"/>
    </row>
    <row r="173" spans="1:5" ht="14.25">
      <c r="A173" s="152" t="s">
        <v>330</v>
      </c>
      <c r="B173" s="124">
        <v>194</v>
      </c>
      <c r="C173" s="124">
        <v>198</v>
      </c>
      <c r="D173" s="137">
        <f t="shared" si="3"/>
        <v>97.979797979797979</v>
      </c>
      <c r="E173" s="151"/>
    </row>
    <row r="174" spans="1:5" ht="14.25">
      <c r="A174" s="152" t="s">
        <v>331</v>
      </c>
      <c r="B174" s="124">
        <v>185</v>
      </c>
      <c r="C174" s="124">
        <v>179</v>
      </c>
      <c r="D174" s="137">
        <f t="shared" si="3"/>
        <v>103.35195530726257</v>
      </c>
      <c r="E174" s="151"/>
    </row>
    <row r="175" spans="1:5" ht="14.25">
      <c r="A175" s="150" t="s">
        <v>332</v>
      </c>
      <c r="B175" s="122">
        <f>SUM(B176:B179)</f>
        <v>1150</v>
      </c>
      <c r="C175" s="122">
        <f>SUM(C176:C179)</f>
        <v>1062</v>
      </c>
      <c r="D175" s="137">
        <f t="shared" si="3"/>
        <v>108.28625235404897</v>
      </c>
      <c r="E175" s="151"/>
    </row>
    <row r="176" spans="1:5" ht="14.25">
      <c r="A176" s="152" t="s">
        <v>218</v>
      </c>
      <c r="B176" s="124"/>
      <c r="C176" s="124">
        <v>87</v>
      </c>
      <c r="D176" s="137">
        <f t="shared" si="3"/>
        <v>0</v>
      </c>
      <c r="E176" s="151"/>
    </row>
    <row r="177" spans="1:5" ht="14.25">
      <c r="A177" s="152" t="s">
        <v>220</v>
      </c>
      <c r="B177" s="124">
        <v>336</v>
      </c>
      <c r="C177" s="124">
        <v>187</v>
      </c>
      <c r="D177" s="137">
        <f t="shared" si="3"/>
        <v>179.67914438502675</v>
      </c>
      <c r="E177" s="151"/>
    </row>
    <row r="178" spans="1:5" ht="14.25">
      <c r="A178" s="155" t="s">
        <v>333</v>
      </c>
      <c r="B178" s="124">
        <v>300</v>
      </c>
      <c r="C178" s="124">
        <v>90</v>
      </c>
      <c r="D178" s="137">
        <f t="shared" si="3"/>
        <v>333.33333333333337</v>
      </c>
      <c r="E178" s="151"/>
    </row>
    <row r="179" spans="1:5" ht="14.25">
      <c r="A179" s="152" t="s">
        <v>334</v>
      </c>
      <c r="B179" s="124">
        <v>514</v>
      </c>
      <c r="C179" s="124">
        <v>698</v>
      </c>
      <c r="D179" s="137">
        <f t="shared" si="3"/>
        <v>73.638968481375358</v>
      </c>
      <c r="E179" s="151"/>
    </row>
    <row r="180" spans="1:5" ht="14.25">
      <c r="A180" s="148" t="s">
        <v>335</v>
      </c>
      <c r="B180" s="121">
        <f>B181+B188+B193+B200+B202+B206+B209+B214+B220+B224+B227+B229+B232+B234+B239</f>
        <v>80558</v>
      </c>
      <c r="C180" s="121">
        <f>C181+C188+C193+C200+C202+C206+C209+C214+C220+C224+C227+C229+C232+C234+C239</f>
        <v>76433</v>
      </c>
      <c r="D180" s="132">
        <f t="shared" si="3"/>
        <v>105.39688354506562</v>
      </c>
      <c r="E180" s="160"/>
    </row>
    <row r="181" spans="1:5" ht="14.25">
      <c r="A181" s="150" t="s">
        <v>336</v>
      </c>
      <c r="B181" s="122">
        <f>SUM(B182:B187)</f>
        <v>7201</v>
      </c>
      <c r="C181" s="122">
        <f>SUM(C182:C187)</f>
        <v>6510</v>
      </c>
      <c r="D181" s="137">
        <f t="shared" si="3"/>
        <v>110.61443932411674</v>
      </c>
      <c r="E181" s="151"/>
    </row>
    <row r="182" spans="1:5" ht="14.25">
      <c r="A182" s="152" t="s">
        <v>218</v>
      </c>
      <c r="B182" s="124">
        <v>335</v>
      </c>
      <c r="C182" s="124">
        <v>347</v>
      </c>
      <c r="D182" s="137">
        <f t="shared" si="3"/>
        <v>96.541786743515843</v>
      </c>
      <c r="E182" s="151"/>
    </row>
    <row r="183" spans="1:5" ht="14.25">
      <c r="A183" s="152" t="s">
        <v>220</v>
      </c>
      <c r="B183" s="124">
        <v>168</v>
      </c>
      <c r="C183" s="124">
        <v>203</v>
      </c>
      <c r="D183" s="137">
        <f t="shared" si="3"/>
        <v>82.758620689655174</v>
      </c>
      <c r="E183" s="151"/>
    </row>
    <row r="184" spans="1:5" ht="14.25">
      <c r="A184" s="152" t="s">
        <v>223</v>
      </c>
      <c r="B184" s="124">
        <v>986</v>
      </c>
      <c r="C184" s="124">
        <v>919</v>
      </c>
      <c r="D184" s="137">
        <f t="shared" si="3"/>
        <v>107.29053318824811</v>
      </c>
      <c r="E184" s="151"/>
    </row>
    <row r="185" spans="1:5" ht="14.25">
      <c r="A185" s="152" t="s">
        <v>337</v>
      </c>
      <c r="B185" s="124">
        <v>5000</v>
      </c>
      <c r="C185" s="124">
        <v>4500</v>
      </c>
      <c r="D185" s="137">
        <f t="shared" si="3"/>
        <v>111.11111111111111</v>
      </c>
      <c r="E185" s="151"/>
    </row>
    <row r="186" spans="1:5" ht="14.25">
      <c r="A186" s="152" t="s">
        <v>338</v>
      </c>
      <c r="B186" s="124">
        <v>88</v>
      </c>
      <c r="C186" s="124">
        <v>49</v>
      </c>
      <c r="D186" s="137">
        <f t="shared" si="3"/>
        <v>179.59183673469389</v>
      </c>
      <c r="E186" s="151"/>
    </row>
    <row r="187" spans="1:5" ht="14.25">
      <c r="A187" s="152" t="s">
        <v>339</v>
      </c>
      <c r="B187" s="124">
        <v>624</v>
      </c>
      <c r="C187" s="124">
        <v>492</v>
      </c>
      <c r="D187" s="137">
        <f t="shared" si="3"/>
        <v>126.82926829268293</v>
      </c>
      <c r="E187" s="151"/>
    </row>
    <row r="188" spans="1:5" ht="14.25">
      <c r="A188" s="150" t="s">
        <v>340</v>
      </c>
      <c r="B188" s="122">
        <f>SUM(B189:B192)</f>
        <v>919</v>
      </c>
      <c r="C188" s="122">
        <f>SUM(C189:C192)</f>
        <v>971</v>
      </c>
      <c r="D188" s="137">
        <f t="shared" si="3"/>
        <v>94.644696189495363</v>
      </c>
      <c r="E188" s="151"/>
    </row>
    <row r="189" spans="1:5" ht="14.25">
      <c r="A189" s="152" t="s">
        <v>218</v>
      </c>
      <c r="B189" s="124">
        <v>717</v>
      </c>
      <c r="C189" s="124">
        <v>656</v>
      </c>
      <c r="D189" s="137">
        <f t="shared" si="3"/>
        <v>109.29878048780488</v>
      </c>
      <c r="E189" s="151"/>
    </row>
    <row r="190" spans="1:5" ht="14.25">
      <c r="A190" s="152" t="s">
        <v>220</v>
      </c>
      <c r="B190" s="124">
        <v>194</v>
      </c>
      <c r="C190" s="124">
        <v>233</v>
      </c>
      <c r="D190" s="137">
        <f t="shared" si="3"/>
        <v>83.261802575107296</v>
      </c>
      <c r="E190" s="151"/>
    </row>
    <row r="191" spans="1:5" ht="14.25">
      <c r="A191" s="152" t="s">
        <v>341</v>
      </c>
      <c r="B191" s="124">
        <v>8</v>
      </c>
      <c r="C191" s="124"/>
      <c r="D191" s="137"/>
      <c r="E191" s="151"/>
    </row>
    <row r="192" spans="1:5" ht="14.25">
      <c r="A192" s="155" t="s">
        <v>342</v>
      </c>
      <c r="B192" s="124"/>
      <c r="C192" s="124">
        <v>82</v>
      </c>
      <c r="D192" s="137">
        <f t="shared" si="3"/>
        <v>0</v>
      </c>
      <c r="E192" s="151"/>
    </row>
    <row r="193" spans="1:5" ht="14.25">
      <c r="A193" s="150" t="s">
        <v>343</v>
      </c>
      <c r="B193" s="122">
        <f>SUM(B194:B199)</f>
        <v>35582</v>
      </c>
      <c r="C193" s="122">
        <f>SUM(C194:C199)</f>
        <v>33080</v>
      </c>
      <c r="D193" s="137">
        <f t="shared" si="3"/>
        <v>107.56348246674727</v>
      </c>
      <c r="E193" s="151"/>
    </row>
    <row r="194" spans="1:5" ht="14.25">
      <c r="A194" s="152" t="s">
        <v>344</v>
      </c>
      <c r="B194" s="124">
        <v>1059</v>
      </c>
      <c r="C194" s="124">
        <v>1046</v>
      </c>
      <c r="D194" s="137">
        <f t="shared" si="3"/>
        <v>101.24282982791586</v>
      </c>
      <c r="E194" s="151"/>
    </row>
    <row r="195" spans="1:5" ht="14.25">
      <c r="A195" s="152" t="s">
        <v>345</v>
      </c>
      <c r="B195" s="124">
        <v>2412</v>
      </c>
      <c r="C195" s="124">
        <v>2427</v>
      </c>
      <c r="D195" s="137">
        <f t="shared" si="3"/>
        <v>99.381953028430161</v>
      </c>
      <c r="E195" s="151"/>
    </row>
    <row r="196" spans="1:5" ht="14.25">
      <c r="A196" s="152" t="s">
        <v>346</v>
      </c>
      <c r="B196" s="124">
        <v>34</v>
      </c>
      <c r="C196" s="124">
        <v>29</v>
      </c>
      <c r="D196" s="137">
        <f t="shared" si="3"/>
        <v>117.24137931034481</v>
      </c>
      <c r="E196" s="151"/>
    </row>
    <row r="197" spans="1:5" ht="14.25">
      <c r="A197" s="152" t="s">
        <v>347</v>
      </c>
      <c r="B197" s="124">
        <v>24041</v>
      </c>
      <c r="C197" s="124">
        <v>23528</v>
      </c>
      <c r="D197" s="137">
        <f t="shared" si="3"/>
        <v>102.18038082284937</v>
      </c>
      <c r="E197" s="151"/>
    </row>
    <row r="198" spans="1:5" ht="14.25">
      <c r="A198" s="152" t="s">
        <v>348</v>
      </c>
      <c r="B198" s="124">
        <f>5010-5000</f>
        <v>10</v>
      </c>
      <c r="C198" s="124">
        <f>5010-5000</f>
        <v>10</v>
      </c>
      <c r="D198" s="137">
        <f t="shared" si="3"/>
        <v>100</v>
      </c>
      <c r="E198" s="151"/>
    </row>
    <row r="199" spans="1:5" ht="14.25">
      <c r="A199" s="152" t="s">
        <v>349</v>
      </c>
      <c r="B199" s="124">
        <f>7726+300</f>
        <v>8026</v>
      </c>
      <c r="C199" s="124">
        <f>7740-1700</f>
        <v>6040</v>
      </c>
      <c r="D199" s="137">
        <f t="shared" si="3"/>
        <v>132.88079470198676</v>
      </c>
      <c r="E199" s="151"/>
    </row>
    <row r="200" spans="1:5" ht="14.25">
      <c r="A200" s="150" t="s">
        <v>350</v>
      </c>
      <c r="B200" s="122">
        <f>SUM(B201:B201)</f>
        <v>840</v>
      </c>
      <c r="C200" s="122">
        <f>SUM(C201:C201)</f>
        <v>140</v>
      </c>
      <c r="D200" s="137">
        <f t="shared" ref="D200:D263" si="4">B200/C200*100</f>
        <v>600</v>
      </c>
      <c r="E200" s="151"/>
    </row>
    <row r="201" spans="1:5" ht="14.25">
      <c r="A201" s="152" t="s">
        <v>351</v>
      </c>
      <c r="B201" s="124">
        <v>840</v>
      </c>
      <c r="C201" s="124">
        <v>140</v>
      </c>
      <c r="D201" s="137">
        <f t="shared" si="4"/>
        <v>600</v>
      </c>
      <c r="E201" s="151"/>
    </row>
    <row r="202" spans="1:5" ht="14.25">
      <c r="A202" s="150" t="s">
        <v>352</v>
      </c>
      <c r="B202" s="122">
        <f>SUM(B203:B205)</f>
        <v>6283</v>
      </c>
      <c r="C202" s="122">
        <f>SUM(C203:C205)</f>
        <v>5567</v>
      </c>
      <c r="D202" s="137">
        <f t="shared" si="4"/>
        <v>112.8615052990839</v>
      </c>
      <c r="E202" s="151"/>
    </row>
    <row r="203" spans="1:5" ht="14.25">
      <c r="A203" s="152" t="s">
        <v>353</v>
      </c>
      <c r="B203" s="124">
        <v>1400</v>
      </c>
      <c r="C203" s="124">
        <v>1400</v>
      </c>
      <c r="D203" s="137">
        <f t="shared" si="4"/>
        <v>100</v>
      </c>
      <c r="E203" s="151"/>
    </row>
    <row r="204" spans="1:5" ht="14.25">
      <c r="A204" s="152" t="s">
        <v>354</v>
      </c>
      <c r="B204" s="124">
        <v>3286</v>
      </c>
      <c r="C204" s="124">
        <v>2669</v>
      </c>
      <c r="D204" s="137">
        <f t="shared" si="4"/>
        <v>123.11727238666168</v>
      </c>
      <c r="E204" s="151"/>
    </row>
    <row r="205" spans="1:5" ht="14.25">
      <c r="A205" s="152" t="s">
        <v>355</v>
      </c>
      <c r="B205" s="124">
        <v>1597</v>
      </c>
      <c r="C205" s="124">
        <v>1498</v>
      </c>
      <c r="D205" s="137">
        <f t="shared" si="4"/>
        <v>106.60881174899866</v>
      </c>
      <c r="E205" s="151"/>
    </row>
    <row r="206" spans="1:5" ht="14.25">
      <c r="A206" s="150" t="s">
        <v>356</v>
      </c>
      <c r="B206" s="122">
        <f>SUM(B207:B208)</f>
        <v>2673</v>
      </c>
      <c r="C206" s="122">
        <f>SUM(C207:C208)</f>
        <v>2340</v>
      </c>
      <c r="D206" s="137">
        <f t="shared" si="4"/>
        <v>114.23076923076923</v>
      </c>
      <c r="E206" s="151"/>
    </row>
    <row r="207" spans="1:5" ht="14.25">
      <c r="A207" s="152" t="s">
        <v>357</v>
      </c>
      <c r="B207" s="124">
        <v>2623</v>
      </c>
      <c r="C207" s="124">
        <v>2291</v>
      </c>
      <c r="D207" s="137">
        <f t="shared" si="4"/>
        <v>114.49148843299869</v>
      </c>
      <c r="E207" s="151"/>
    </row>
    <row r="208" spans="1:5" ht="14.25">
      <c r="A208" s="152" t="s">
        <v>358</v>
      </c>
      <c r="B208" s="124">
        <v>50</v>
      </c>
      <c r="C208" s="124">
        <v>49</v>
      </c>
      <c r="D208" s="137">
        <f t="shared" si="4"/>
        <v>102.04081632653062</v>
      </c>
      <c r="E208" s="151"/>
    </row>
    <row r="209" spans="1:5" ht="14.25">
      <c r="A209" s="150" t="s">
        <v>359</v>
      </c>
      <c r="B209" s="122">
        <f>SUM(B210:B213)</f>
        <v>991</v>
      </c>
      <c r="C209" s="122">
        <f>SUM(C210:C213)</f>
        <v>685</v>
      </c>
      <c r="D209" s="137">
        <f t="shared" si="4"/>
        <v>144.67153284671531</v>
      </c>
      <c r="E209" s="151"/>
    </row>
    <row r="210" spans="1:5" ht="14.25">
      <c r="A210" s="152" t="s">
        <v>360</v>
      </c>
      <c r="B210" s="124">
        <v>443</v>
      </c>
      <c r="C210" s="124">
        <v>204</v>
      </c>
      <c r="D210" s="137">
        <f t="shared" si="4"/>
        <v>217.15686274509801</v>
      </c>
      <c r="E210" s="151"/>
    </row>
    <row r="211" spans="1:5" ht="14.25">
      <c r="A211" s="152" t="s">
        <v>361</v>
      </c>
      <c r="B211" s="124">
        <v>114</v>
      </c>
      <c r="C211" s="124">
        <v>114</v>
      </c>
      <c r="D211" s="137">
        <f t="shared" si="4"/>
        <v>100</v>
      </c>
      <c r="E211" s="151"/>
    </row>
    <row r="212" spans="1:5" ht="14.25">
      <c r="A212" s="152" t="s">
        <v>362</v>
      </c>
      <c r="B212" s="124">
        <v>50</v>
      </c>
      <c r="C212" s="124"/>
      <c r="D212" s="137"/>
      <c r="E212" s="151"/>
    </row>
    <row r="213" spans="1:5" ht="14.25">
      <c r="A213" s="152" t="s">
        <v>363</v>
      </c>
      <c r="B213" s="124">
        <v>384</v>
      </c>
      <c r="C213" s="124">
        <v>367</v>
      </c>
      <c r="D213" s="137">
        <f t="shared" si="4"/>
        <v>104.63215258855585</v>
      </c>
      <c r="E213" s="151"/>
    </row>
    <row r="214" spans="1:5" ht="14.25">
      <c r="A214" s="150" t="s">
        <v>364</v>
      </c>
      <c r="B214" s="122">
        <f>SUM(B215:B219)</f>
        <v>669</v>
      </c>
      <c r="C214" s="122">
        <f>SUM(C215:C219)</f>
        <v>849</v>
      </c>
      <c r="D214" s="137">
        <f t="shared" si="4"/>
        <v>78.798586572438168</v>
      </c>
      <c r="E214" s="151"/>
    </row>
    <row r="215" spans="1:5" ht="14.25">
      <c r="A215" s="152" t="s">
        <v>218</v>
      </c>
      <c r="B215" s="124">
        <v>185</v>
      </c>
      <c r="C215" s="124">
        <v>142</v>
      </c>
      <c r="D215" s="137">
        <f t="shared" si="4"/>
        <v>130.28169014084509</v>
      </c>
      <c r="E215" s="151"/>
    </row>
    <row r="216" spans="1:5" ht="14.25">
      <c r="A216" s="152" t="s">
        <v>220</v>
      </c>
      <c r="B216" s="124">
        <v>98</v>
      </c>
      <c r="C216" s="124">
        <v>102</v>
      </c>
      <c r="D216" s="137">
        <f t="shared" si="4"/>
        <v>96.078431372549019</v>
      </c>
      <c r="E216" s="151"/>
    </row>
    <row r="217" spans="1:5" ht="14.25">
      <c r="A217" s="152" t="s">
        <v>365</v>
      </c>
      <c r="B217" s="124">
        <v>30</v>
      </c>
      <c r="C217" s="124"/>
      <c r="D217" s="137"/>
      <c r="E217" s="151"/>
    </row>
    <row r="218" spans="1:5" ht="14.25">
      <c r="A218" s="152" t="s">
        <v>366</v>
      </c>
      <c r="B218" s="124">
        <v>90</v>
      </c>
      <c r="C218" s="124">
        <v>605</v>
      </c>
      <c r="D218" s="137">
        <f t="shared" si="4"/>
        <v>14.87603305785124</v>
      </c>
      <c r="E218" s="151"/>
    </row>
    <row r="219" spans="1:5" ht="14.25">
      <c r="A219" s="152" t="s">
        <v>367</v>
      </c>
      <c r="B219" s="124">
        <v>266</v>
      </c>
      <c r="C219" s="124">
        <v>0</v>
      </c>
      <c r="D219" s="137"/>
      <c r="E219" s="151"/>
    </row>
    <row r="220" spans="1:5" ht="14.25">
      <c r="A220" s="150" t="s">
        <v>368</v>
      </c>
      <c r="B220" s="122">
        <f>SUM(B221:B223)</f>
        <v>110</v>
      </c>
      <c r="C220" s="122">
        <f>SUM(C221:C223)</f>
        <v>200</v>
      </c>
      <c r="D220" s="137">
        <f t="shared" si="4"/>
        <v>55.000000000000007</v>
      </c>
      <c r="E220" s="151"/>
    </row>
    <row r="221" spans="1:5" ht="14.25">
      <c r="A221" s="152" t="s">
        <v>218</v>
      </c>
      <c r="B221" s="124">
        <v>65</v>
      </c>
      <c r="C221" s="124">
        <v>60</v>
      </c>
      <c r="D221" s="137">
        <f t="shared" si="4"/>
        <v>108.33333333333333</v>
      </c>
      <c r="E221" s="151"/>
    </row>
    <row r="222" spans="1:5" ht="14.25">
      <c r="A222" s="152" t="s">
        <v>220</v>
      </c>
      <c r="B222" s="124">
        <v>45</v>
      </c>
      <c r="C222" s="124">
        <v>40</v>
      </c>
      <c r="D222" s="137">
        <f t="shared" si="4"/>
        <v>112.5</v>
      </c>
      <c r="E222" s="151"/>
    </row>
    <row r="223" spans="1:5" ht="14.25">
      <c r="A223" s="152" t="s">
        <v>369</v>
      </c>
      <c r="B223" s="124"/>
      <c r="C223" s="124">
        <v>100</v>
      </c>
      <c r="D223" s="137">
        <f t="shared" si="4"/>
        <v>0</v>
      </c>
      <c r="E223" s="151"/>
    </row>
    <row r="224" spans="1:5" ht="14.25">
      <c r="A224" s="150" t="s">
        <v>370</v>
      </c>
      <c r="B224" s="122">
        <f>SUM(B225:B226)</f>
        <v>3965</v>
      </c>
      <c r="C224" s="122">
        <f>SUM(C225:C226)</f>
        <v>3815</v>
      </c>
      <c r="D224" s="137">
        <f t="shared" si="4"/>
        <v>103.93184796854523</v>
      </c>
      <c r="E224" s="151"/>
    </row>
    <row r="225" spans="1:5" ht="14.25">
      <c r="A225" s="152" t="s">
        <v>371</v>
      </c>
      <c r="B225" s="124">
        <v>75</v>
      </c>
      <c r="C225" s="124">
        <v>63</v>
      </c>
      <c r="D225" s="137">
        <f t="shared" si="4"/>
        <v>119.04761904761905</v>
      </c>
      <c r="E225" s="151"/>
    </row>
    <row r="226" spans="1:5" ht="14.25">
      <c r="A226" s="152" t="s">
        <v>372</v>
      </c>
      <c r="B226" s="124">
        <v>3890</v>
      </c>
      <c r="C226" s="124">
        <v>3752</v>
      </c>
      <c r="D226" s="137">
        <f t="shared" si="4"/>
        <v>103.67803837953092</v>
      </c>
      <c r="E226" s="151"/>
    </row>
    <row r="227" spans="1:5" ht="14.25">
      <c r="A227" s="150" t="s">
        <v>373</v>
      </c>
      <c r="B227" s="122">
        <f>B228</f>
        <v>533</v>
      </c>
      <c r="C227" s="122">
        <f>C228</f>
        <v>532</v>
      </c>
      <c r="D227" s="137">
        <f t="shared" si="4"/>
        <v>100.18796992481202</v>
      </c>
      <c r="E227" s="151"/>
    </row>
    <row r="228" spans="1:5" ht="14.25">
      <c r="A228" s="152" t="s">
        <v>374</v>
      </c>
      <c r="B228" s="124">
        <v>533</v>
      </c>
      <c r="C228" s="124">
        <v>532</v>
      </c>
      <c r="D228" s="137">
        <f t="shared" si="4"/>
        <v>100.18796992481202</v>
      </c>
      <c r="E228" s="151"/>
    </row>
    <row r="229" spans="1:5" ht="14.25">
      <c r="A229" s="150" t="s">
        <v>375</v>
      </c>
      <c r="B229" s="122">
        <f>SUM(B230:B231)</f>
        <v>1005</v>
      </c>
      <c r="C229" s="122">
        <f>SUM(C230:C231)</f>
        <v>1037</v>
      </c>
      <c r="D229" s="137">
        <f t="shared" si="4"/>
        <v>96.91417550626808</v>
      </c>
      <c r="E229" s="151"/>
    </row>
    <row r="230" spans="1:5" ht="14.25">
      <c r="A230" s="152" t="s">
        <v>376</v>
      </c>
      <c r="B230" s="124">
        <v>38</v>
      </c>
      <c r="C230" s="124">
        <v>42</v>
      </c>
      <c r="D230" s="137">
        <f t="shared" si="4"/>
        <v>90.476190476190482</v>
      </c>
      <c r="E230" s="151"/>
    </row>
    <row r="231" spans="1:5" ht="14.25">
      <c r="A231" s="152" t="s">
        <v>377</v>
      </c>
      <c r="B231" s="124">
        <v>967</v>
      </c>
      <c r="C231" s="124">
        <v>995</v>
      </c>
      <c r="D231" s="137">
        <f t="shared" si="4"/>
        <v>97.185929648241213</v>
      </c>
      <c r="E231" s="151"/>
    </row>
    <row r="232" spans="1:5" ht="14.25">
      <c r="A232" s="150" t="s">
        <v>378</v>
      </c>
      <c r="B232" s="122">
        <f>SUM(B233)</f>
        <v>18183</v>
      </c>
      <c r="C232" s="122">
        <f>SUM(C233)</f>
        <v>19042</v>
      </c>
      <c r="D232" s="137">
        <f t="shared" si="4"/>
        <v>95.488919231173199</v>
      </c>
      <c r="E232" s="151"/>
    </row>
    <row r="233" spans="1:5" ht="14.25">
      <c r="A233" s="152" t="s">
        <v>379</v>
      </c>
      <c r="B233" s="124">
        <v>18183</v>
      </c>
      <c r="C233" s="124">
        <v>19042</v>
      </c>
      <c r="D233" s="137">
        <f t="shared" si="4"/>
        <v>95.488919231173199</v>
      </c>
      <c r="E233" s="151"/>
    </row>
    <row r="234" spans="1:5" ht="14.25">
      <c r="A234" s="150" t="s">
        <v>380</v>
      </c>
      <c r="B234" s="122">
        <f>SUM(B235:B238)</f>
        <v>528</v>
      </c>
      <c r="C234" s="122">
        <f>SUM(C235:C238)</f>
        <v>586</v>
      </c>
      <c r="D234" s="137">
        <f t="shared" si="4"/>
        <v>90.102389078498291</v>
      </c>
      <c r="E234" s="151"/>
    </row>
    <row r="235" spans="1:5" ht="14.25">
      <c r="A235" s="152" t="s">
        <v>218</v>
      </c>
      <c r="B235" s="124">
        <v>174</v>
      </c>
      <c r="C235" s="124">
        <v>125</v>
      </c>
      <c r="D235" s="137">
        <f t="shared" si="4"/>
        <v>139.19999999999999</v>
      </c>
      <c r="E235" s="151"/>
    </row>
    <row r="236" spans="1:5" ht="14.25">
      <c r="A236" s="152" t="s">
        <v>220</v>
      </c>
      <c r="B236" s="124">
        <v>70</v>
      </c>
      <c r="C236" s="124">
        <v>171</v>
      </c>
      <c r="D236" s="137">
        <f t="shared" si="4"/>
        <v>40.935672514619881</v>
      </c>
      <c r="E236" s="151"/>
    </row>
    <row r="237" spans="1:5" ht="14.25">
      <c r="A237" s="152" t="s">
        <v>381</v>
      </c>
      <c r="B237" s="124">
        <v>165</v>
      </c>
      <c r="C237" s="124">
        <v>175</v>
      </c>
      <c r="D237" s="137">
        <f t="shared" si="4"/>
        <v>94.285714285714278</v>
      </c>
      <c r="E237" s="151"/>
    </row>
    <row r="238" spans="1:5" ht="14.25">
      <c r="A238" s="152" t="s">
        <v>223</v>
      </c>
      <c r="B238" s="124">
        <v>119</v>
      </c>
      <c r="C238" s="124">
        <v>115</v>
      </c>
      <c r="D238" s="137">
        <f t="shared" si="4"/>
        <v>103.47826086956522</v>
      </c>
      <c r="E238" s="151"/>
    </row>
    <row r="239" spans="1:5" ht="14.25">
      <c r="A239" s="150" t="s">
        <v>382</v>
      </c>
      <c r="B239" s="122">
        <f>SUM(B240)</f>
        <v>1076</v>
      </c>
      <c r="C239" s="122">
        <f>SUM(C240)</f>
        <v>1079</v>
      </c>
      <c r="D239" s="137">
        <f t="shared" si="4"/>
        <v>99.721964782205745</v>
      </c>
      <c r="E239" s="151"/>
    </row>
    <row r="240" spans="1:5" ht="14.25">
      <c r="A240" s="152" t="s">
        <v>383</v>
      </c>
      <c r="B240" s="124">
        <v>1076</v>
      </c>
      <c r="C240" s="124">
        <v>1079</v>
      </c>
      <c r="D240" s="137">
        <f t="shared" si="4"/>
        <v>99.721964782205745</v>
      </c>
      <c r="E240" s="151"/>
    </row>
    <row r="241" spans="1:5" ht="14.25">
      <c r="A241" s="148" t="s">
        <v>384</v>
      </c>
      <c r="B241" s="121">
        <f>B242+B246+B251+B254+B261+B265+B268+B272+B270</f>
        <v>74234</v>
      </c>
      <c r="C241" s="135">
        <f>C242+C246+C251+C254+C261+C265+C268+C272</f>
        <v>69950</v>
      </c>
      <c r="D241" s="132">
        <f t="shared" si="4"/>
        <v>106.12437455325232</v>
      </c>
      <c r="E241" s="151"/>
    </row>
    <row r="242" spans="1:5" ht="14.25">
      <c r="A242" s="150" t="s">
        <v>385</v>
      </c>
      <c r="B242" s="122">
        <f>SUM(B243:B245)</f>
        <v>1165</v>
      </c>
      <c r="C242" s="122">
        <f>SUM(C243:C245)</f>
        <v>2414</v>
      </c>
      <c r="D242" s="137">
        <f t="shared" si="4"/>
        <v>48.260149130074566</v>
      </c>
      <c r="E242" s="151"/>
    </row>
    <row r="243" spans="1:5" ht="14.25">
      <c r="A243" s="152" t="s">
        <v>218</v>
      </c>
      <c r="B243" s="124">
        <v>915</v>
      </c>
      <c r="C243" s="124">
        <v>2048</v>
      </c>
      <c r="D243" s="137">
        <f t="shared" si="4"/>
        <v>44.677734375</v>
      </c>
      <c r="E243" s="151"/>
    </row>
    <row r="244" spans="1:5" ht="14.25">
      <c r="A244" s="152" t="s">
        <v>220</v>
      </c>
      <c r="B244" s="124">
        <v>160</v>
      </c>
      <c r="C244" s="124">
        <v>200</v>
      </c>
      <c r="D244" s="137">
        <f t="shared" si="4"/>
        <v>80</v>
      </c>
      <c r="E244" s="151"/>
    </row>
    <row r="245" spans="1:5" ht="14.25">
      <c r="A245" s="152" t="s">
        <v>386</v>
      </c>
      <c r="B245" s="124">
        <v>90</v>
      </c>
      <c r="C245" s="124">
        <v>166</v>
      </c>
      <c r="D245" s="137">
        <f t="shared" si="4"/>
        <v>54.216867469879517</v>
      </c>
      <c r="E245" s="151"/>
    </row>
    <row r="246" spans="1:5" ht="14.25">
      <c r="A246" s="150" t="s">
        <v>387</v>
      </c>
      <c r="B246" s="122">
        <f>SUM(B247:B250)</f>
        <v>3868</v>
      </c>
      <c r="C246" s="122">
        <f>SUM(C247:C250)</f>
        <v>3520</v>
      </c>
      <c r="D246" s="137">
        <f t="shared" si="4"/>
        <v>109.88636363636364</v>
      </c>
      <c r="E246" s="151"/>
    </row>
    <row r="247" spans="1:5" ht="14.25">
      <c r="A247" s="152" t="s">
        <v>388</v>
      </c>
      <c r="B247" s="124">
        <v>1714</v>
      </c>
      <c r="C247" s="124">
        <v>1520</v>
      </c>
      <c r="D247" s="137">
        <f t="shared" si="4"/>
        <v>112.76315789473684</v>
      </c>
      <c r="E247" s="151"/>
    </row>
    <row r="248" spans="1:5" ht="14.25">
      <c r="A248" s="152" t="s">
        <v>389</v>
      </c>
      <c r="B248" s="124">
        <v>498</v>
      </c>
      <c r="C248" s="124">
        <v>436</v>
      </c>
      <c r="D248" s="137">
        <f t="shared" si="4"/>
        <v>114.22018348623853</v>
      </c>
      <c r="E248" s="151"/>
    </row>
    <row r="249" spans="1:5" ht="14.25">
      <c r="A249" s="152" t="s">
        <v>390</v>
      </c>
      <c r="B249" s="124">
        <v>954</v>
      </c>
      <c r="C249" s="124">
        <v>881</v>
      </c>
      <c r="D249" s="137">
        <f t="shared" si="4"/>
        <v>108.28603859250852</v>
      </c>
      <c r="E249" s="151"/>
    </row>
    <row r="250" spans="1:5" ht="14.25">
      <c r="A250" s="152" t="s">
        <v>391</v>
      </c>
      <c r="B250" s="124">
        <v>702</v>
      </c>
      <c r="C250" s="124">
        <v>683</v>
      </c>
      <c r="D250" s="137">
        <f t="shared" si="4"/>
        <v>102.7818448023426</v>
      </c>
      <c r="E250" s="151"/>
    </row>
    <row r="251" spans="1:5" ht="14.25">
      <c r="A251" s="150" t="s">
        <v>392</v>
      </c>
      <c r="B251" s="122">
        <f>SUM(B252:B253)</f>
        <v>10752</v>
      </c>
      <c r="C251" s="122">
        <f>SUM(C252:C253)</f>
        <v>10561</v>
      </c>
      <c r="D251" s="137">
        <f t="shared" si="4"/>
        <v>101.8085408578733</v>
      </c>
      <c r="E251" s="151"/>
    </row>
    <row r="252" spans="1:5" ht="14.25">
      <c r="A252" s="152" t="s">
        <v>393</v>
      </c>
      <c r="B252" s="124">
        <v>10602</v>
      </c>
      <c r="C252" s="124">
        <v>10311</v>
      </c>
      <c r="D252" s="137">
        <f t="shared" si="4"/>
        <v>102.82222868780913</v>
      </c>
      <c r="E252" s="151"/>
    </row>
    <row r="253" spans="1:5" ht="14.25">
      <c r="A253" s="152" t="s">
        <v>394</v>
      </c>
      <c r="B253" s="124">
        <v>150</v>
      </c>
      <c r="C253" s="124">
        <v>250</v>
      </c>
      <c r="D253" s="137">
        <f t="shared" si="4"/>
        <v>60</v>
      </c>
      <c r="E253" s="151"/>
    </row>
    <row r="254" spans="1:5" ht="14.25">
      <c r="A254" s="150" t="s">
        <v>395</v>
      </c>
      <c r="B254" s="122">
        <f>SUM(B255:B260)</f>
        <v>8907</v>
      </c>
      <c r="C254" s="122">
        <f>SUM(C255:C260)</f>
        <v>6385</v>
      </c>
      <c r="D254" s="137">
        <f t="shared" si="4"/>
        <v>139.49882537196555</v>
      </c>
      <c r="E254" s="151"/>
    </row>
    <row r="255" spans="1:5" ht="14.25">
      <c r="A255" s="152" t="s">
        <v>396</v>
      </c>
      <c r="B255" s="124">
        <v>1387</v>
      </c>
      <c r="C255" s="124">
        <v>1368</v>
      </c>
      <c r="D255" s="137">
        <f t="shared" si="4"/>
        <v>101.38888888888889</v>
      </c>
      <c r="E255" s="151"/>
    </row>
    <row r="256" spans="1:5" ht="14.25">
      <c r="A256" s="152" t="s">
        <v>397</v>
      </c>
      <c r="B256" s="124">
        <v>274</v>
      </c>
      <c r="C256" s="124">
        <v>293</v>
      </c>
      <c r="D256" s="137">
        <f t="shared" si="4"/>
        <v>93.515358361774744</v>
      </c>
      <c r="E256" s="151"/>
    </row>
    <row r="257" spans="1:5" ht="14.25">
      <c r="A257" s="152" t="s">
        <v>398</v>
      </c>
      <c r="B257" s="124">
        <v>2900</v>
      </c>
      <c r="C257" s="124">
        <v>500</v>
      </c>
      <c r="D257" s="137">
        <f t="shared" si="4"/>
        <v>580</v>
      </c>
      <c r="E257" s="151"/>
    </row>
    <row r="258" spans="1:5" ht="14.25">
      <c r="A258" s="152" t="s">
        <v>399</v>
      </c>
      <c r="B258" s="124"/>
      <c r="C258" s="124">
        <v>218</v>
      </c>
      <c r="D258" s="137">
        <f t="shared" si="4"/>
        <v>0</v>
      </c>
      <c r="E258" s="151"/>
    </row>
    <row r="259" spans="1:5" ht="14.25">
      <c r="A259" s="152" t="s">
        <v>400</v>
      </c>
      <c r="B259" s="124">
        <v>4249</v>
      </c>
      <c r="C259" s="124">
        <v>3926</v>
      </c>
      <c r="D259" s="137">
        <f t="shared" si="4"/>
        <v>108.22720326031585</v>
      </c>
      <c r="E259" s="151"/>
    </row>
    <row r="260" spans="1:5" ht="14.25">
      <c r="A260" s="152" t="s">
        <v>401</v>
      </c>
      <c r="B260" s="124">
        <v>97</v>
      </c>
      <c r="C260" s="124">
        <v>80</v>
      </c>
      <c r="D260" s="137">
        <f t="shared" si="4"/>
        <v>121.24999999999999</v>
      </c>
      <c r="E260" s="151"/>
    </row>
    <row r="261" spans="1:5" ht="14.25">
      <c r="A261" s="150" t="s">
        <v>402</v>
      </c>
      <c r="B261" s="122">
        <f>SUM(B262:B264)</f>
        <v>7206</v>
      </c>
      <c r="C261" s="122">
        <f>SUM(C262:C264)</f>
        <v>6479</v>
      </c>
      <c r="D261" s="137">
        <f t="shared" si="4"/>
        <v>111.22086741781139</v>
      </c>
      <c r="E261" s="151"/>
    </row>
    <row r="262" spans="1:5" ht="14.25">
      <c r="A262" s="152" t="s">
        <v>403</v>
      </c>
      <c r="B262" s="124">
        <v>98</v>
      </c>
      <c r="C262" s="124">
        <v>90</v>
      </c>
      <c r="D262" s="137">
        <f t="shared" si="4"/>
        <v>108.88888888888889</v>
      </c>
      <c r="E262" s="151"/>
    </row>
    <row r="263" spans="1:5" ht="14.25">
      <c r="A263" s="152" t="s">
        <v>404</v>
      </c>
      <c r="B263" s="124">
        <v>6575</v>
      </c>
      <c r="C263" s="124">
        <v>5825</v>
      </c>
      <c r="D263" s="137">
        <f t="shared" si="4"/>
        <v>112.87553648068669</v>
      </c>
      <c r="E263" s="151"/>
    </row>
    <row r="264" spans="1:5" ht="14.25">
      <c r="A264" s="152" t="s">
        <v>405</v>
      </c>
      <c r="B264" s="124">
        <v>533</v>
      </c>
      <c r="C264" s="124">
        <v>564</v>
      </c>
      <c r="D264" s="137">
        <f t="shared" ref="D264:D327" si="5">B264/C264*100</f>
        <v>94.503546099290787</v>
      </c>
      <c r="E264" s="151"/>
    </row>
    <row r="265" spans="1:5" ht="14.25">
      <c r="A265" s="150" t="s">
        <v>406</v>
      </c>
      <c r="B265" s="122">
        <f>SUM(B266:B267)</f>
        <v>9638</v>
      </c>
      <c r="C265" s="122">
        <f>SUM(C266:C267)</f>
        <v>8856</v>
      </c>
      <c r="D265" s="137">
        <f t="shared" si="5"/>
        <v>108.83017163504969</v>
      </c>
      <c r="E265" s="151"/>
    </row>
    <row r="266" spans="1:5" ht="14.25">
      <c r="A266" s="152" t="s">
        <v>407</v>
      </c>
      <c r="B266" s="124">
        <v>1651</v>
      </c>
      <c r="C266" s="124">
        <v>1566</v>
      </c>
      <c r="D266" s="137">
        <f t="shared" si="5"/>
        <v>105.4278416347382</v>
      </c>
      <c r="E266" s="151"/>
    </row>
    <row r="267" spans="1:5" ht="14.25">
      <c r="A267" s="152" t="s">
        <v>408</v>
      </c>
      <c r="B267" s="124">
        <v>7987</v>
      </c>
      <c r="C267" s="124">
        <v>7290</v>
      </c>
      <c r="D267" s="137">
        <f t="shared" si="5"/>
        <v>109.56104252400549</v>
      </c>
      <c r="E267" s="151"/>
    </row>
    <row r="268" spans="1:5" ht="14.25">
      <c r="A268" s="150" t="s">
        <v>409</v>
      </c>
      <c r="B268" s="122">
        <f>B269</f>
        <v>32628</v>
      </c>
      <c r="C268" s="122">
        <f>C269</f>
        <v>31690</v>
      </c>
      <c r="D268" s="137">
        <f t="shared" si="5"/>
        <v>102.95992426633008</v>
      </c>
      <c r="E268" s="151"/>
    </row>
    <row r="269" spans="1:5" ht="14.25">
      <c r="A269" s="152" t="s">
        <v>410</v>
      </c>
      <c r="B269" s="124">
        <v>32628</v>
      </c>
      <c r="C269" s="124">
        <v>31690</v>
      </c>
      <c r="D269" s="137">
        <f t="shared" si="5"/>
        <v>102.95992426633008</v>
      </c>
      <c r="E269" s="151"/>
    </row>
    <row r="270" spans="1:5" ht="14.25">
      <c r="A270" s="150" t="s">
        <v>411</v>
      </c>
      <c r="B270" s="122">
        <f>B271</f>
        <v>25</v>
      </c>
      <c r="C270" s="124"/>
      <c r="D270" s="137"/>
      <c r="E270" s="151"/>
    </row>
    <row r="271" spans="1:5" ht="14.25">
      <c r="A271" s="152" t="s">
        <v>412</v>
      </c>
      <c r="B271" s="124">
        <v>25</v>
      </c>
      <c r="C271" s="124"/>
      <c r="D271" s="137"/>
      <c r="E271" s="151"/>
    </row>
    <row r="272" spans="1:5" ht="14.25">
      <c r="A272" s="150" t="s">
        <v>413</v>
      </c>
      <c r="B272" s="122">
        <f>B273</f>
        <v>45</v>
      </c>
      <c r="C272" s="122">
        <f>C273</f>
        <v>45</v>
      </c>
      <c r="D272" s="137">
        <f t="shared" si="5"/>
        <v>100</v>
      </c>
      <c r="E272" s="151"/>
    </row>
    <row r="273" spans="1:5" ht="14.25">
      <c r="A273" s="152" t="s">
        <v>414</v>
      </c>
      <c r="B273" s="124">
        <v>45</v>
      </c>
      <c r="C273" s="124">
        <v>45</v>
      </c>
      <c r="D273" s="137">
        <f t="shared" si="5"/>
        <v>100</v>
      </c>
      <c r="E273" s="151"/>
    </row>
    <row r="274" spans="1:5" ht="14.25">
      <c r="A274" s="148" t="s">
        <v>415</v>
      </c>
      <c r="B274" s="121">
        <f>B275+B278</f>
        <v>1495</v>
      </c>
      <c r="C274" s="121">
        <f>C275+C278</f>
        <v>1350</v>
      </c>
      <c r="D274" s="132">
        <f t="shared" si="5"/>
        <v>110.74074074074073</v>
      </c>
      <c r="E274" s="149"/>
    </row>
    <row r="275" spans="1:5" ht="14.25">
      <c r="A275" s="150" t="s">
        <v>416</v>
      </c>
      <c r="B275" s="122">
        <f>SUM(B276:B277)</f>
        <v>386</v>
      </c>
      <c r="C275" s="122">
        <f>SUM(C276:C277)</f>
        <v>241</v>
      </c>
      <c r="D275" s="137">
        <f t="shared" si="5"/>
        <v>160.16597510373444</v>
      </c>
      <c r="E275" s="151"/>
    </row>
    <row r="276" spans="1:5" ht="14.25">
      <c r="A276" s="152" t="s">
        <v>220</v>
      </c>
      <c r="B276" s="124">
        <v>386</v>
      </c>
      <c r="C276" s="124">
        <v>177</v>
      </c>
      <c r="D276" s="137">
        <f t="shared" si="5"/>
        <v>218.07909604519776</v>
      </c>
      <c r="E276" s="151"/>
    </row>
    <row r="277" spans="1:5" ht="14.25">
      <c r="A277" s="152" t="s">
        <v>417</v>
      </c>
      <c r="B277" s="124"/>
      <c r="C277" s="124">
        <v>64</v>
      </c>
      <c r="D277" s="137">
        <f t="shared" si="5"/>
        <v>0</v>
      </c>
      <c r="E277" s="151"/>
    </row>
    <row r="278" spans="1:5" ht="14.25">
      <c r="A278" s="150" t="s">
        <v>418</v>
      </c>
      <c r="B278" s="122">
        <f>B279</f>
        <v>1109</v>
      </c>
      <c r="C278" s="122">
        <f>C279</f>
        <v>1109</v>
      </c>
      <c r="D278" s="137">
        <f t="shared" si="5"/>
        <v>100</v>
      </c>
      <c r="E278" s="151"/>
    </row>
    <row r="279" spans="1:5" ht="14.25">
      <c r="A279" s="152" t="s">
        <v>419</v>
      </c>
      <c r="B279" s="124">
        <v>1109</v>
      </c>
      <c r="C279" s="124">
        <v>1109</v>
      </c>
      <c r="D279" s="137">
        <f t="shared" si="5"/>
        <v>100</v>
      </c>
      <c r="E279" s="151"/>
    </row>
    <row r="280" spans="1:5" ht="42">
      <c r="A280" s="148" t="s">
        <v>420</v>
      </c>
      <c r="B280" s="121">
        <f>B281+B286</f>
        <v>20362</v>
      </c>
      <c r="C280" s="135">
        <f>C281+C286</f>
        <v>14885</v>
      </c>
      <c r="D280" s="132">
        <f t="shared" si="5"/>
        <v>136.79543164259323</v>
      </c>
      <c r="E280" s="159" t="s">
        <v>421</v>
      </c>
    </row>
    <row r="281" spans="1:5" ht="14.25">
      <c r="A281" s="150" t="s">
        <v>422</v>
      </c>
      <c r="B281" s="122">
        <f>SUM(B282:B285)</f>
        <v>16362</v>
      </c>
      <c r="C281" s="122">
        <f>SUM(C282:C285)</f>
        <v>5885</v>
      </c>
      <c r="D281" s="137">
        <f t="shared" si="5"/>
        <v>278.02888700084958</v>
      </c>
      <c r="E281" s="151"/>
    </row>
    <row r="282" spans="1:5" ht="14.25">
      <c r="A282" s="152" t="s">
        <v>218</v>
      </c>
      <c r="B282" s="124">
        <v>479</v>
      </c>
      <c r="C282" s="124">
        <v>380</v>
      </c>
      <c r="D282" s="137">
        <f t="shared" si="5"/>
        <v>126.05263157894737</v>
      </c>
      <c r="E282" s="151"/>
    </row>
    <row r="283" spans="1:5" ht="14.25">
      <c r="A283" s="152" t="s">
        <v>220</v>
      </c>
      <c r="B283" s="124">
        <v>10087</v>
      </c>
      <c r="C283" s="124">
        <v>2181</v>
      </c>
      <c r="D283" s="137">
        <f t="shared" si="5"/>
        <v>462.49426868408989</v>
      </c>
      <c r="E283" s="151"/>
    </row>
    <row r="284" spans="1:5" ht="14.25">
      <c r="A284" s="152" t="s">
        <v>423</v>
      </c>
      <c r="B284" s="124">
        <v>2358</v>
      </c>
      <c r="C284" s="124"/>
      <c r="D284" s="137"/>
      <c r="E284" s="151"/>
    </row>
    <row r="285" spans="1:5" ht="14.25">
      <c r="A285" s="161" t="s">
        <v>424</v>
      </c>
      <c r="B285" s="124">
        <v>3438</v>
      </c>
      <c r="C285" s="124">
        <v>3324</v>
      </c>
      <c r="D285" s="137">
        <f t="shared" si="5"/>
        <v>103.42960288808665</v>
      </c>
      <c r="E285" s="151"/>
    </row>
    <row r="286" spans="1:5" ht="14.25">
      <c r="A286" s="150" t="s">
        <v>425</v>
      </c>
      <c r="B286" s="122">
        <f>SUM(B287:B288)</f>
        <v>4000</v>
      </c>
      <c r="C286" s="122">
        <f>SUM(C287:C288)</f>
        <v>9000</v>
      </c>
      <c r="D286" s="137">
        <f t="shared" si="5"/>
        <v>44.444444444444443</v>
      </c>
      <c r="E286" s="151"/>
    </row>
    <row r="287" spans="1:5" ht="14.25">
      <c r="A287" s="152" t="s">
        <v>426</v>
      </c>
      <c r="B287" s="124">
        <v>4000</v>
      </c>
      <c r="C287" s="124">
        <v>4000</v>
      </c>
      <c r="D287" s="137">
        <f t="shared" si="5"/>
        <v>100</v>
      </c>
      <c r="E287" s="151"/>
    </row>
    <row r="288" spans="1:5" ht="14.25">
      <c r="A288" s="152" t="s">
        <v>427</v>
      </c>
      <c r="B288" s="124"/>
      <c r="C288" s="124">
        <v>5000</v>
      </c>
      <c r="D288" s="137">
        <f t="shared" si="5"/>
        <v>0</v>
      </c>
      <c r="E288" s="151"/>
    </row>
    <row r="289" spans="1:5" ht="31.5">
      <c r="A289" s="148" t="s">
        <v>428</v>
      </c>
      <c r="B289" s="121">
        <f>B290+B301+B307+B315+B318+B322+B320</f>
        <v>53934</v>
      </c>
      <c r="C289" s="121">
        <f>C290+C301+C307+C315+C318+C322+C320</f>
        <v>41895</v>
      </c>
      <c r="D289" s="132">
        <f t="shared" si="5"/>
        <v>128.7361260293591</v>
      </c>
      <c r="E289" s="159" t="s">
        <v>429</v>
      </c>
    </row>
    <row r="290" spans="1:5" ht="14.25">
      <c r="A290" s="150" t="s">
        <v>430</v>
      </c>
      <c r="B290" s="122">
        <f>SUM(B291:B300)</f>
        <v>8228</v>
      </c>
      <c r="C290" s="122">
        <f>SUM(C291:C300)</f>
        <v>12015</v>
      </c>
      <c r="D290" s="137">
        <f t="shared" si="5"/>
        <v>68.481065334997908</v>
      </c>
      <c r="E290" s="151"/>
    </row>
    <row r="291" spans="1:5" ht="14.25">
      <c r="A291" s="152" t="s">
        <v>218</v>
      </c>
      <c r="B291" s="124">
        <v>751</v>
      </c>
      <c r="C291" s="124">
        <v>792</v>
      </c>
      <c r="D291" s="137">
        <f t="shared" si="5"/>
        <v>94.823232323232318</v>
      </c>
      <c r="E291" s="151"/>
    </row>
    <row r="292" spans="1:5" ht="14.25">
      <c r="A292" s="152" t="s">
        <v>232</v>
      </c>
      <c r="B292" s="124">
        <v>6589</v>
      </c>
      <c r="C292" s="124">
        <v>6538</v>
      </c>
      <c r="D292" s="137">
        <f t="shared" si="5"/>
        <v>100.7800550627103</v>
      </c>
      <c r="E292" s="151"/>
    </row>
    <row r="293" spans="1:5" ht="14.25">
      <c r="A293" s="152" t="s">
        <v>431</v>
      </c>
      <c r="B293" s="124">
        <v>83</v>
      </c>
      <c r="C293" s="124">
        <v>83</v>
      </c>
      <c r="D293" s="137">
        <f t="shared" si="5"/>
        <v>100</v>
      </c>
      <c r="E293" s="151"/>
    </row>
    <row r="294" spans="1:5" ht="14.25">
      <c r="A294" s="152" t="s">
        <v>432</v>
      </c>
      <c r="B294" s="124">
        <v>50</v>
      </c>
      <c r="C294" s="124">
        <v>50</v>
      </c>
      <c r="D294" s="137">
        <f t="shared" si="5"/>
        <v>100</v>
      </c>
      <c r="E294" s="151"/>
    </row>
    <row r="295" spans="1:5" ht="14.25">
      <c r="A295" s="152" t="s">
        <v>433</v>
      </c>
      <c r="B295" s="124">
        <v>265</v>
      </c>
      <c r="C295" s="124">
        <v>258</v>
      </c>
      <c r="D295" s="137">
        <f t="shared" si="5"/>
        <v>102.71317829457365</v>
      </c>
      <c r="E295" s="151"/>
    </row>
    <row r="296" spans="1:5" ht="14.25">
      <c r="A296" s="155" t="s">
        <v>434</v>
      </c>
      <c r="B296" s="124">
        <v>392</v>
      </c>
      <c r="C296" s="124">
        <v>392</v>
      </c>
      <c r="D296" s="137">
        <f t="shared" si="5"/>
        <v>100</v>
      </c>
      <c r="E296" s="151"/>
    </row>
    <row r="297" spans="1:5" ht="14.25">
      <c r="A297" s="152" t="s">
        <v>435</v>
      </c>
      <c r="B297" s="124">
        <v>7</v>
      </c>
      <c r="C297" s="124">
        <v>5</v>
      </c>
      <c r="D297" s="137">
        <f t="shared" si="5"/>
        <v>140</v>
      </c>
      <c r="E297" s="151"/>
    </row>
    <row r="298" spans="1:5" ht="14.25">
      <c r="A298" s="152" t="s">
        <v>436</v>
      </c>
      <c r="B298" s="124">
        <v>30</v>
      </c>
      <c r="C298" s="124">
        <v>30</v>
      </c>
      <c r="D298" s="137">
        <f t="shared" si="5"/>
        <v>100</v>
      </c>
      <c r="E298" s="151"/>
    </row>
    <row r="299" spans="1:5" ht="14.25">
      <c r="A299" s="152" t="s">
        <v>437</v>
      </c>
      <c r="B299" s="124"/>
      <c r="C299" s="124">
        <v>3813</v>
      </c>
      <c r="D299" s="137">
        <f t="shared" si="5"/>
        <v>0</v>
      </c>
      <c r="E299" s="151"/>
    </row>
    <row r="300" spans="1:5" ht="14.25">
      <c r="A300" s="152" t="s">
        <v>438</v>
      </c>
      <c r="B300" s="124">
        <v>61</v>
      </c>
      <c r="C300" s="124">
        <v>54</v>
      </c>
      <c r="D300" s="137">
        <f t="shared" si="5"/>
        <v>112.96296296296295</v>
      </c>
      <c r="E300" s="151"/>
    </row>
    <row r="301" spans="1:5" ht="14.25">
      <c r="A301" s="150" t="s">
        <v>439</v>
      </c>
      <c r="B301" s="122">
        <f>SUM(B302:B306)</f>
        <v>1161</v>
      </c>
      <c r="C301" s="122">
        <f>SUM(C302:C305)</f>
        <v>1115</v>
      </c>
      <c r="D301" s="137">
        <f t="shared" si="5"/>
        <v>104.12556053811659</v>
      </c>
      <c r="E301" s="151"/>
    </row>
    <row r="302" spans="1:5" ht="14.25">
      <c r="A302" s="152" t="s">
        <v>218</v>
      </c>
      <c r="B302" s="124">
        <v>166</v>
      </c>
      <c r="C302" s="124">
        <v>114</v>
      </c>
      <c r="D302" s="137">
        <f t="shared" si="5"/>
        <v>145.61403508771932</v>
      </c>
      <c r="E302" s="151"/>
    </row>
    <row r="303" spans="1:5" ht="14.25">
      <c r="A303" s="152" t="s">
        <v>440</v>
      </c>
      <c r="B303" s="124">
        <v>844</v>
      </c>
      <c r="C303" s="124">
        <v>917</v>
      </c>
      <c r="D303" s="137">
        <f t="shared" si="5"/>
        <v>92.039258451472193</v>
      </c>
      <c r="E303" s="151"/>
    </row>
    <row r="304" spans="1:5" ht="14.25">
      <c r="A304" s="152" t="s">
        <v>441</v>
      </c>
      <c r="B304" s="124">
        <v>86</v>
      </c>
      <c r="C304" s="124">
        <v>30</v>
      </c>
      <c r="D304" s="137">
        <f t="shared" si="5"/>
        <v>286.66666666666669</v>
      </c>
      <c r="E304" s="151"/>
    </row>
    <row r="305" spans="1:5" ht="14.25">
      <c r="A305" s="152" t="s">
        <v>442</v>
      </c>
      <c r="B305" s="124">
        <v>10</v>
      </c>
      <c r="C305" s="124">
        <v>54</v>
      </c>
      <c r="D305" s="137">
        <f t="shared" si="5"/>
        <v>18.518518518518519</v>
      </c>
      <c r="E305" s="151"/>
    </row>
    <row r="306" spans="1:5" ht="14.25">
      <c r="A306" s="152" t="s">
        <v>443</v>
      </c>
      <c r="B306" s="124">
        <v>55</v>
      </c>
      <c r="C306" s="124"/>
      <c r="D306" s="137"/>
      <c r="E306" s="151"/>
    </row>
    <row r="307" spans="1:5" ht="14.25">
      <c r="A307" s="150" t="s">
        <v>444</v>
      </c>
      <c r="B307" s="122">
        <f>SUM(B308:B314)</f>
        <v>4361</v>
      </c>
      <c r="C307" s="122">
        <f>SUM(C308:C313)</f>
        <v>2626</v>
      </c>
      <c r="D307" s="137">
        <f t="shared" si="5"/>
        <v>166.07006854531608</v>
      </c>
      <c r="E307" s="151"/>
    </row>
    <row r="308" spans="1:5" ht="14.25">
      <c r="A308" s="152" t="s">
        <v>218</v>
      </c>
      <c r="B308" s="124">
        <v>326</v>
      </c>
      <c r="C308" s="124">
        <v>294</v>
      </c>
      <c r="D308" s="137">
        <f t="shared" si="5"/>
        <v>110.88435374149658</v>
      </c>
      <c r="E308" s="151"/>
    </row>
    <row r="309" spans="1:5" ht="14.25">
      <c r="A309" s="152" t="s">
        <v>445</v>
      </c>
      <c r="B309" s="124">
        <v>1324</v>
      </c>
      <c r="C309" s="124">
        <v>1619</v>
      </c>
      <c r="D309" s="137">
        <f t="shared" si="5"/>
        <v>81.77887584928969</v>
      </c>
      <c r="E309" s="151"/>
    </row>
    <row r="310" spans="1:5" ht="14.25">
      <c r="A310" s="152" t="s">
        <v>446</v>
      </c>
      <c r="B310" s="124">
        <v>38</v>
      </c>
      <c r="C310" s="124">
        <v>38</v>
      </c>
      <c r="D310" s="137">
        <f t="shared" si="5"/>
        <v>100</v>
      </c>
      <c r="E310" s="151"/>
    </row>
    <row r="311" spans="1:5" ht="14.25">
      <c r="A311" s="152" t="s">
        <v>447</v>
      </c>
      <c r="B311" s="124">
        <v>20</v>
      </c>
      <c r="C311" s="124">
        <v>14</v>
      </c>
      <c r="D311" s="137">
        <f t="shared" si="5"/>
        <v>142.85714285714286</v>
      </c>
      <c r="E311" s="151"/>
    </row>
    <row r="312" spans="1:5" ht="14.25">
      <c r="A312" s="152" t="s">
        <v>448</v>
      </c>
      <c r="B312" s="124">
        <v>107</v>
      </c>
      <c r="C312" s="124">
        <v>107</v>
      </c>
      <c r="D312" s="137">
        <f t="shared" si="5"/>
        <v>100</v>
      </c>
      <c r="E312" s="151"/>
    </row>
    <row r="313" spans="1:5" ht="14.25">
      <c r="A313" s="152" t="s">
        <v>449</v>
      </c>
      <c r="B313" s="124">
        <v>546</v>
      </c>
      <c r="C313" s="124">
        <v>554</v>
      </c>
      <c r="D313" s="137">
        <f t="shared" si="5"/>
        <v>98.555956678700369</v>
      </c>
      <c r="E313" s="151"/>
    </row>
    <row r="314" spans="1:5" ht="14.25">
      <c r="A314" s="152" t="s">
        <v>450</v>
      </c>
      <c r="B314" s="124">
        <v>2000</v>
      </c>
      <c r="C314" s="124"/>
      <c r="D314" s="137"/>
      <c r="E314" s="151"/>
    </row>
    <row r="315" spans="1:5" ht="14.25">
      <c r="A315" s="150" t="s">
        <v>451</v>
      </c>
      <c r="B315" s="122">
        <f>SUM(B316:B317)</f>
        <v>70</v>
      </c>
      <c r="C315" s="122">
        <f>SUM(C316:C316)</f>
        <v>50</v>
      </c>
      <c r="D315" s="137">
        <f t="shared" si="5"/>
        <v>140</v>
      </c>
      <c r="E315" s="151"/>
    </row>
    <row r="316" spans="1:5" ht="14.25">
      <c r="A316" s="152" t="s">
        <v>452</v>
      </c>
      <c r="B316" s="124">
        <v>50</v>
      </c>
      <c r="C316" s="124">
        <v>50</v>
      </c>
      <c r="D316" s="137">
        <f t="shared" si="5"/>
        <v>100</v>
      </c>
      <c r="E316" s="151"/>
    </row>
    <row r="317" spans="1:5" ht="14.25">
      <c r="A317" s="152" t="s">
        <v>453</v>
      </c>
      <c r="B317" s="124">
        <v>20</v>
      </c>
      <c r="C317" s="124"/>
      <c r="D317" s="137"/>
      <c r="E317" s="151"/>
    </row>
    <row r="318" spans="1:5" ht="14.25">
      <c r="A318" s="150" t="s">
        <v>454</v>
      </c>
      <c r="B318" s="122">
        <f>SUM(B319:B319)</f>
        <v>13191</v>
      </c>
      <c r="C318" s="122">
        <f>SUM(C319:C319)</f>
        <v>11307</v>
      </c>
      <c r="D318" s="137">
        <f t="shared" si="5"/>
        <v>116.66224462722208</v>
      </c>
      <c r="E318" s="151"/>
    </row>
    <row r="319" spans="1:5" ht="14.25">
      <c r="A319" s="152" t="s">
        <v>455</v>
      </c>
      <c r="B319" s="124">
        <v>13191</v>
      </c>
      <c r="C319" s="124">
        <v>11307</v>
      </c>
      <c r="D319" s="137">
        <f t="shared" si="5"/>
        <v>116.66224462722208</v>
      </c>
      <c r="E319" s="151"/>
    </row>
    <row r="320" spans="1:5" ht="14.25">
      <c r="A320" s="150" t="s">
        <v>456</v>
      </c>
      <c r="B320" s="122">
        <f>B321</f>
        <v>0</v>
      </c>
      <c r="C320" s="122">
        <f>C321</f>
        <v>150</v>
      </c>
      <c r="D320" s="137">
        <f t="shared" si="5"/>
        <v>0</v>
      </c>
      <c r="E320" s="151"/>
    </row>
    <row r="321" spans="1:5" ht="14.25">
      <c r="A321" s="152" t="s">
        <v>457</v>
      </c>
      <c r="B321" s="124"/>
      <c r="C321" s="124">
        <v>150</v>
      </c>
      <c r="D321" s="137">
        <f t="shared" si="5"/>
        <v>0</v>
      </c>
      <c r="E321" s="151"/>
    </row>
    <row r="322" spans="1:5" ht="14.25">
      <c r="A322" s="150" t="s">
        <v>458</v>
      </c>
      <c r="B322" s="122">
        <f>SUM(B323)</f>
        <v>26923</v>
      </c>
      <c r="C322" s="122">
        <f>SUM(C323)</f>
        <v>14632</v>
      </c>
      <c r="D322" s="137">
        <f t="shared" si="5"/>
        <v>184.00082012028432</v>
      </c>
      <c r="E322" s="151"/>
    </row>
    <row r="323" spans="1:5" ht="14.25">
      <c r="A323" s="152" t="s">
        <v>459</v>
      </c>
      <c r="B323" s="124">
        <v>26923</v>
      </c>
      <c r="C323" s="124">
        <f>17082-2000-450</f>
        <v>14632</v>
      </c>
      <c r="D323" s="137">
        <f t="shared" si="5"/>
        <v>184.00082012028432</v>
      </c>
      <c r="E323" s="151"/>
    </row>
    <row r="324" spans="1:5" ht="14.25">
      <c r="A324" s="148" t="s">
        <v>460</v>
      </c>
      <c r="B324" s="121">
        <f>B325</f>
        <v>3799</v>
      </c>
      <c r="C324" s="121">
        <f>C325</f>
        <v>3413</v>
      </c>
      <c r="D324" s="132">
        <f t="shared" si="5"/>
        <v>111.30969821271609</v>
      </c>
      <c r="E324" s="151"/>
    </row>
    <row r="325" spans="1:5" ht="14.25">
      <c r="A325" s="150" t="s">
        <v>461</v>
      </c>
      <c r="B325" s="122">
        <f>SUM(B326:B328)</f>
        <v>3799</v>
      </c>
      <c r="C325" s="122">
        <f>SUM(C326:C328)</f>
        <v>3413</v>
      </c>
      <c r="D325" s="137">
        <f t="shared" si="5"/>
        <v>111.30969821271609</v>
      </c>
      <c r="E325" s="151"/>
    </row>
    <row r="326" spans="1:5" ht="14.25">
      <c r="A326" s="152" t="s">
        <v>218</v>
      </c>
      <c r="B326" s="124">
        <v>1400</v>
      </c>
      <c r="C326" s="124">
        <v>1539</v>
      </c>
      <c r="D326" s="137">
        <f t="shared" si="5"/>
        <v>90.96816114359973</v>
      </c>
      <c r="E326" s="151"/>
    </row>
    <row r="327" spans="1:5" ht="14.25">
      <c r="A327" s="152" t="s">
        <v>220</v>
      </c>
      <c r="B327" s="124">
        <v>1669</v>
      </c>
      <c r="C327" s="124">
        <v>1174</v>
      </c>
      <c r="D327" s="137">
        <f t="shared" si="5"/>
        <v>142.16354344122658</v>
      </c>
      <c r="E327" s="151"/>
    </row>
    <row r="328" spans="1:5" ht="14.25">
      <c r="A328" s="152" t="s">
        <v>462</v>
      </c>
      <c r="B328" s="124">
        <v>730</v>
      </c>
      <c r="C328" s="124">
        <v>700</v>
      </c>
      <c r="D328" s="137">
        <f t="shared" ref="D328:D377" si="6">B328/C328*100</f>
        <v>104.28571428571429</v>
      </c>
      <c r="E328" s="151"/>
    </row>
    <row r="329" spans="1:5" ht="21">
      <c r="A329" s="148" t="s">
        <v>463</v>
      </c>
      <c r="B329" s="121">
        <f>B330</f>
        <v>69700</v>
      </c>
      <c r="C329" s="121">
        <f>C330</f>
        <v>77800</v>
      </c>
      <c r="D329" s="132">
        <f t="shared" si="6"/>
        <v>89.588688946015424</v>
      </c>
      <c r="E329" s="159" t="s">
        <v>464</v>
      </c>
    </row>
    <row r="330" spans="1:5" ht="14.25">
      <c r="A330" s="150" t="s">
        <v>465</v>
      </c>
      <c r="B330" s="122">
        <f>SUM(B331:B331)</f>
        <v>69700</v>
      </c>
      <c r="C330" s="122">
        <f>SUM(C331:C331)</f>
        <v>77800</v>
      </c>
      <c r="D330" s="137">
        <f t="shared" si="6"/>
        <v>89.588688946015424</v>
      </c>
      <c r="E330" s="151"/>
    </row>
    <row r="331" spans="1:5" ht="14.25">
      <c r="A331" s="152" t="s">
        <v>466</v>
      </c>
      <c r="B331" s="124">
        <f>70000-300</f>
        <v>69700</v>
      </c>
      <c r="C331" s="124">
        <f>78000-200</f>
        <v>77800</v>
      </c>
      <c r="D331" s="137">
        <f t="shared" si="6"/>
        <v>89.588688946015424</v>
      </c>
      <c r="E331" s="151"/>
    </row>
    <row r="332" spans="1:5" ht="14.25">
      <c r="A332" s="148" t="s">
        <v>467</v>
      </c>
      <c r="B332" s="121">
        <f>B333+B336</f>
        <v>1721</v>
      </c>
      <c r="C332" s="121">
        <f>C333+C336</f>
        <v>1695</v>
      </c>
      <c r="D332" s="132">
        <f t="shared" si="6"/>
        <v>101.53392330383481</v>
      </c>
      <c r="E332" s="151"/>
    </row>
    <row r="333" spans="1:5" ht="14.25">
      <c r="A333" s="150" t="s">
        <v>468</v>
      </c>
      <c r="B333" s="122">
        <f>SUM(B334:B335)</f>
        <v>604</v>
      </c>
      <c r="C333" s="122">
        <f>SUM(C334:C335)</f>
        <v>580</v>
      </c>
      <c r="D333" s="137">
        <f t="shared" si="6"/>
        <v>104.13793103448276</v>
      </c>
      <c r="E333" s="151"/>
    </row>
    <row r="334" spans="1:5" ht="14.25">
      <c r="A334" s="152" t="s">
        <v>232</v>
      </c>
      <c r="B334" s="124">
        <v>184</v>
      </c>
      <c r="C334" s="124">
        <v>160</v>
      </c>
      <c r="D334" s="137">
        <f t="shared" si="6"/>
        <v>114.99999999999999</v>
      </c>
      <c r="E334" s="151"/>
    </row>
    <row r="335" spans="1:5" ht="14.25">
      <c r="A335" s="152" t="s">
        <v>469</v>
      </c>
      <c r="B335" s="124">
        <v>420</v>
      </c>
      <c r="C335" s="124">
        <v>420</v>
      </c>
      <c r="D335" s="137">
        <f t="shared" si="6"/>
        <v>100</v>
      </c>
      <c r="E335" s="151"/>
    </row>
    <row r="336" spans="1:5" ht="14.25">
      <c r="A336" s="150" t="s">
        <v>470</v>
      </c>
      <c r="B336" s="122">
        <f>SUM(B337:B338)</f>
        <v>1117</v>
      </c>
      <c r="C336" s="122">
        <f>SUM(C337:C338)</f>
        <v>1115</v>
      </c>
      <c r="D336" s="137">
        <f t="shared" si="6"/>
        <v>100.17937219730942</v>
      </c>
      <c r="E336" s="151"/>
    </row>
    <row r="337" spans="1:5" ht="14.25">
      <c r="A337" s="152" t="s">
        <v>218</v>
      </c>
      <c r="B337" s="124">
        <v>266</v>
      </c>
      <c r="C337" s="124">
        <v>283</v>
      </c>
      <c r="D337" s="137">
        <f t="shared" si="6"/>
        <v>93.992932862190813</v>
      </c>
      <c r="E337" s="151"/>
    </row>
    <row r="338" spans="1:5" ht="14.25">
      <c r="A338" s="152" t="s">
        <v>220</v>
      </c>
      <c r="B338" s="124">
        <v>851</v>
      </c>
      <c r="C338" s="124">
        <v>832</v>
      </c>
      <c r="D338" s="137">
        <f t="shared" si="6"/>
        <v>102.28365384615385</v>
      </c>
      <c r="E338" s="151"/>
    </row>
    <row r="339" spans="1:5" ht="14.25">
      <c r="A339" s="148" t="s">
        <v>471</v>
      </c>
      <c r="B339" s="121">
        <f>B340+B346</f>
        <v>4041</v>
      </c>
      <c r="C339" s="135">
        <f>C340+C346</f>
        <v>3319</v>
      </c>
      <c r="D339" s="132">
        <f t="shared" si="6"/>
        <v>121.75354022295872</v>
      </c>
      <c r="E339" s="151"/>
    </row>
    <row r="340" spans="1:5" ht="14.25">
      <c r="A340" s="150" t="s">
        <v>472</v>
      </c>
      <c r="B340" s="122">
        <f>SUM(B341:B345)</f>
        <v>3936</v>
      </c>
      <c r="C340" s="122">
        <f>SUM(C341:C345)</f>
        <v>3215</v>
      </c>
      <c r="D340" s="137">
        <f t="shared" si="6"/>
        <v>122.42612752721618</v>
      </c>
      <c r="E340" s="151"/>
    </row>
    <row r="341" spans="1:5" ht="14.25">
      <c r="A341" s="152" t="s">
        <v>218</v>
      </c>
      <c r="B341" s="124">
        <v>1768</v>
      </c>
      <c r="C341" s="124">
        <v>1857</v>
      </c>
      <c r="D341" s="137">
        <f t="shared" si="6"/>
        <v>95.207323640280023</v>
      </c>
      <c r="E341" s="151"/>
    </row>
    <row r="342" spans="1:5" ht="14.25">
      <c r="A342" s="152" t="s">
        <v>220</v>
      </c>
      <c r="B342" s="124">
        <v>245</v>
      </c>
      <c r="C342" s="124">
        <v>270</v>
      </c>
      <c r="D342" s="137">
        <f t="shared" si="6"/>
        <v>90.740740740740748</v>
      </c>
      <c r="E342" s="151"/>
    </row>
    <row r="343" spans="1:5" ht="14.25">
      <c r="A343" s="152" t="s">
        <v>473</v>
      </c>
      <c r="B343" s="124">
        <v>150</v>
      </c>
      <c r="C343" s="124"/>
      <c r="D343" s="137"/>
      <c r="E343" s="151"/>
    </row>
    <row r="344" spans="1:5" ht="14.25">
      <c r="A344" s="152" t="s">
        <v>474</v>
      </c>
      <c r="B344" s="124">
        <v>180</v>
      </c>
      <c r="C344" s="124">
        <v>9</v>
      </c>
      <c r="D344" s="137">
        <f t="shared" si="6"/>
        <v>2000</v>
      </c>
      <c r="E344" s="151"/>
    </row>
    <row r="345" spans="1:5" ht="14.25">
      <c r="A345" s="152" t="s">
        <v>475</v>
      </c>
      <c r="B345" s="124">
        <v>1593</v>
      </c>
      <c r="C345" s="124">
        <v>1079</v>
      </c>
      <c r="D345" s="137">
        <f t="shared" si="6"/>
        <v>147.63670064874884</v>
      </c>
      <c r="E345" s="151"/>
    </row>
    <row r="346" spans="1:5" ht="14.25">
      <c r="A346" s="150" t="s">
        <v>476</v>
      </c>
      <c r="B346" s="122">
        <f>SUM(B347:B350)</f>
        <v>105</v>
      </c>
      <c r="C346" s="122">
        <f>SUM(C347:C350)</f>
        <v>104</v>
      </c>
      <c r="D346" s="137">
        <f t="shared" si="6"/>
        <v>100.96153846153845</v>
      </c>
      <c r="E346" s="151"/>
    </row>
    <row r="347" spans="1:5" ht="14.25">
      <c r="A347" s="152" t="s">
        <v>477</v>
      </c>
      <c r="B347" s="124">
        <v>26</v>
      </c>
      <c r="C347" s="124">
        <v>26</v>
      </c>
      <c r="D347" s="137">
        <f t="shared" si="6"/>
        <v>100</v>
      </c>
      <c r="E347" s="151"/>
    </row>
    <row r="348" spans="1:5" ht="14.25">
      <c r="A348" s="152" t="s">
        <v>478</v>
      </c>
      <c r="B348" s="124">
        <v>30</v>
      </c>
      <c r="C348" s="124">
        <v>29</v>
      </c>
      <c r="D348" s="137">
        <f t="shared" si="6"/>
        <v>103.44827586206897</v>
      </c>
      <c r="E348" s="151"/>
    </row>
    <row r="349" spans="1:5" ht="14.25">
      <c r="A349" s="152" t="s">
        <v>479</v>
      </c>
      <c r="B349" s="124">
        <v>9</v>
      </c>
      <c r="C349" s="124">
        <v>9</v>
      </c>
      <c r="D349" s="137">
        <f t="shared" si="6"/>
        <v>100</v>
      </c>
      <c r="E349" s="151"/>
    </row>
    <row r="350" spans="1:5" ht="14.25">
      <c r="A350" s="152" t="s">
        <v>480</v>
      </c>
      <c r="B350" s="124">
        <v>40</v>
      </c>
      <c r="C350" s="124">
        <v>40</v>
      </c>
      <c r="D350" s="137">
        <f t="shared" si="6"/>
        <v>100</v>
      </c>
      <c r="E350" s="151"/>
    </row>
    <row r="351" spans="1:5" s="125" customFormat="1" ht="14.25">
      <c r="A351" s="148" t="s">
        <v>481</v>
      </c>
      <c r="B351" s="121">
        <v>20</v>
      </c>
      <c r="C351" s="136"/>
      <c r="D351" s="138"/>
      <c r="E351" s="159"/>
    </row>
    <row r="352" spans="1:5" ht="14.25">
      <c r="A352" s="150" t="s">
        <v>482</v>
      </c>
      <c r="B352" s="122">
        <v>20</v>
      </c>
      <c r="C352" s="124"/>
      <c r="D352" s="137"/>
      <c r="E352" s="151"/>
    </row>
    <row r="353" spans="1:5" ht="14.25">
      <c r="A353" s="152" t="s">
        <v>483</v>
      </c>
      <c r="B353" s="124">
        <v>20</v>
      </c>
      <c r="C353" s="124"/>
      <c r="D353" s="137"/>
      <c r="E353" s="151"/>
    </row>
    <row r="354" spans="1:5" ht="14.25">
      <c r="A354" s="148" t="s">
        <v>484</v>
      </c>
      <c r="B354" s="121">
        <f>B355</f>
        <v>1500</v>
      </c>
      <c r="C354" s="121">
        <f>C355</f>
        <v>1000</v>
      </c>
      <c r="D354" s="132">
        <f t="shared" si="6"/>
        <v>150</v>
      </c>
      <c r="E354" s="149"/>
    </row>
    <row r="355" spans="1:5" ht="14.25">
      <c r="A355" s="150" t="s">
        <v>485</v>
      </c>
      <c r="B355" s="122">
        <f>SUM(B356:B356)</f>
        <v>1500</v>
      </c>
      <c r="C355" s="122">
        <f>SUM(C356:C356)</f>
        <v>1000</v>
      </c>
      <c r="D355" s="132">
        <f t="shared" si="6"/>
        <v>150</v>
      </c>
      <c r="E355" s="151"/>
    </row>
    <row r="356" spans="1:5" ht="14.25">
      <c r="A356" s="152" t="s">
        <v>486</v>
      </c>
      <c r="B356" s="124">
        <v>1500</v>
      </c>
      <c r="C356" s="124">
        <v>1000</v>
      </c>
      <c r="D356" s="132">
        <f t="shared" si="6"/>
        <v>150</v>
      </c>
      <c r="E356" s="151"/>
    </row>
    <row r="357" spans="1:5" ht="14.25">
      <c r="A357" s="148" t="s">
        <v>487</v>
      </c>
      <c r="B357" s="121">
        <f>B358+B364+B367</f>
        <v>2469</v>
      </c>
      <c r="C357" s="121">
        <f>C358+C364+C367</f>
        <v>2191</v>
      </c>
      <c r="D357" s="132">
        <f t="shared" si="6"/>
        <v>112.68827019625742</v>
      </c>
      <c r="E357" s="151"/>
    </row>
    <row r="358" spans="1:5" ht="14.25">
      <c r="A358" s="150" t="s">
        <v>488</v>
      </c>
      <c r="B358" s="122">
        <f>SUM(B359:B363)</f>
        <v>808</v>
      </c>
      <c r="C358" s="122">
        <f>SUM(C359:C363)</f>
        <v>1090</v>
      </c>
      <c r="D358" s="137">
        <f t="shared" si="6"/>
        <v>74.128440366972484</v>
      </c>
      <c r="E358" s="151"/>
    </row>
    <row r="359" spans="1:5" ht="14.25">
      <c r="A359" s="152" t="s">
        <v>218</v>
      </c>
      <c r="B359" s="124">
        <v>529</v>
      </c>
      <c r="C359" s="124">
        <v>422</v>
      </c>
      <c r="D359" s="137">
        <f t="shared" si="6"/>
        <v>125.35545023696682</v>
      </c>
      <c r="E359" s="151"/>
    </row>
    <row r="360" spans="1:5" ht="14.25">
      <c r="A360" s="152" t="s">
        <v>489</v>
      </c>
      <c r="B360" s="124">
        <v>133</v>
      </c>
      <c r="C360" s="124">
        <v>133</v>
      </c>
      <c r="D360" s="137">
        <f t="shared" si="6"/>
        <v>100</v>
      </c>
      <c r="E360" s="151"/>
    </row>
    <row r="361" spans="1:5" ht="14.25">
      <c r="A361" s="152" t="s">
        <v>490</v>
      </c>
      <c r="B361" s="124">
        <v>59</v>
      </c>
      <c r="C361" s="124">
        <v>59</v>
      </c>
      <c r="D361" s="137">
        <f t="shared" si="6"/>
        <v>100</v>
      </c>
      <c r="E361" s="151"/>
    </row>
    <row r="362" spans="1:5" ht="14.25">
      <c r="A362" s="152" t="s">
        <v>223</v>
      </c>
      <c r="B362" s="124">
        <v>87</v>
      </c>
      <c r="C362" s="124">
        <v>93</v>
      </c>
      <c r="D362" s="137">
        <f t="shared" si="6"/>
        <v>93.548387096774192</v>
      </c>
      <c r="E362" s="151"/>
    </row>
    <row r="363" spans="1:5" ht="14.25">
      <c r="A363" s="152" t="s">
        <v>491</v>
      </c>
      <c r="B363" s="124"/>
      <c r="C363" s="124">
        <f>883-500</f>
        <v>383</v>
      </c>
      <c r="D363" s="137">
        <f t="shared" si="6"/>
        <v>0</v>
      </c>
      <c r="E363" s="151"/>
    </row>
    <row r="364" spans="1:5" ht="14.25">
      <c r="A364" s="150" t="s">
        <v>492</v>
      </c>
      <c r="B364" s="122">
        <f>SUM(B365)</f>
        <v>1516</v>
      </c>
      <c r="C364" s="122">
        <f>C365+C366</f>
        <v>1101</v>
      </c>
      <c r="D364" s="137">
        <f t="shared" si="6"/>
        <v>137.69300635785649</v>
      </c>
      <c r="E364" s="151"/>
    </row>
    <row r="365" spans="1:5" ht="14.25">
      <c r="A365" s="152" t="s">
        <v>493</v>
      </c>
      <c r="B365" s="124">
        <v>1516</v>
      </c>
      <c r="C365" s="124">
        <f>1215-645+371</f>
        <v>941</v>
      </c>
      <c r="D365" s="137">
        <f t="shared" si="6"/>
        <v>161.10520722635496</v>
      </c>
      <c r="E365" s="151"/>
    </row>
    <row r="366" spans="1:5" ht="14.25">
      <c r="A366" s="152" t="s">
        <v>494</v>
      </c>
      <c r="B366" s="124"/>
      <c r="C366" s="124">
        <v>160</v>
      </c>
      <c r="D366" s="137">
        <f t="shared" si="6"/>
        <v>0</v>
      </c>
      <c r="E366" s="151"/>
    </row>
    <row r="367" spans="1:5" ht="14.25">
      <c r="A367" s="150" t="s">
        <v>495</v>
      </c>
      <c r="B367" s="122">
        <f>SUM(B368:B368)</f>
        <v>145</v>
      </c>
      <c r="C367" s="122">
        <f>SUM(C368:C368)</f>
        <v>0</v>
      </c>
      <c r="D367" s="137"/>
      <c r="E367" s="151"/>
    </row>
    <row r="368" spans="1:5" ht="14.25">
      <c r="A368" s="152" t="s">
        <v>496</v>
      </c>
      <c r="B368" s="124">
        <v>145</v>
      </c>
      <c r="C368" s="124"/>
      <c r="D368" s="137"/>
      <c r="E368" s="151"/>
    </row>
    <row r="369" spans="1:5" ht="14.25">
      <c r="A369" s="148" t="s">
        <v>497</v>
      </c>
      <c r="B369" s="121">
        <v>13000</v>
      </c>
      <c r="C369" s="121">
        <v>13000</v>
      </c>
      <c r="D369" s="132">
        <f t="shared" si="6"/>
        <v>100</v>
      </c>
      <c r="E369" s="151"/>
    </row>
    <row r="370" spans="1:5" ht="14.25">
      <c r="A370" s="148" t="s">
        <v>498</v>
      </c>
      <c r="B370" s="121">
        <f>B371+B372</f>
        <v>19538</v>
      </c>
      <c r="C370" s="121">
        <f>C371+C372</f>
        <v>31004</v>
      </c>
      <c r="D370" s="132">
        <f t="shared" si="6"/>
        <v>63.017675138691786</v>
      </c>
      <c r="E370" s="151"/>
    </row>
    <row r="371" spans="1:5" ht="14.25">
      <c r="A371" s="150" t="s">
        <v>499</v>
      </c>
      <c r="B371" s="122">
        <v>18238</v>
      </c>
      <c r="C371" s="122">
        <f>19802+6700+2000-1263+645+86+2000-266</f>
        <v>29704</v>
      </c>
      <c r="D371" s="137">
        <f t="shared" si="6"/>
        <v>61.399138163210345</v>
      </c>
      <c r="E371" s="151"/>
    </row>
    <row r="372" spans="1:5" ht="14.25">
      <c r="A372" s="150" t="s">
        <v>500</v>
      </c>
      <c r="B372" s="122">
        <v>1300</v>
      </c>
      <c r="C372" s="122">
        <v>1300</v>
      </c>
      <c r="D372" s="137">
        <f t="shared" si="6"/>
        <v>100</v>
      </c>
      <c r="E372" s="151"/>
    </row>
    <row r="373" spans="1:5" ht="14.25">
      <c r="A373" s="148" t="s">
        <v>501</v>
      </c>
      <c r="B373" s="121">
        <f>B374</f>
        <v>30000</v>
      </c>
      <c r="C373" s="121">
        <f>C374</f>
        <v>28648</v>
      </c>
      <c r="D373" s="132">
        <f t="shared" si="6"/>
        <v>104.71935213627479</v>
      </c>
      <c r="E373" s="149"/>
    </row>
    <row r="374" spans="1:5" ht="14.25">
      <c r="A374" s="150" t="s">
        <v>502</v>
      </c>
      <c r="B374" s="122">
        <f>B375</f>
        <v>30000</v>
      </c>
      <c r="C374" s="122">
        <f>C375</f>
        <v>28648</v>
      </c>
      <c r="D374" s="137">
        <f t="shared" si="6"/>
        <v>104.71935213627479</v>
      </c>
      <c r="E374" s="151"/>
    </row>
    <row r="375" spans="1:5" ht="14.25">
      <c r="A375" s="152" t="s">
        <v>503</v>
      </c>
      <c r="B375" s="124">
        <v>30000</v>
      </c>
      <c r="C375" s="124">
        <f>28648</f>
        <v>28648</v>
      </c>
      <c r="D375" s="137">
        <f t="shared" si="6"/>
        <v>104.71935213627479</v>
      </c>
      <c r="E375" s="151"/>
    </row>
    <row r="376" spans="1:5" ht="14.25">
      <c r="A376" s="162" t="s">
        <v>504</v>
      </c>
      <c r="B376" s="122">
        <v>50</v>
      </c>
      <c r="C376" s="122">
        <v>32</v>
      </c>
      <c r="D376" s="137">
        <f t="shared" si="6"/>
        <v>156.25</v>
      </c>
      <c r="E376" s="151"/>
    </row>
    <row r="377" spans="1:5" ht="14.25">
      <c r="A377" s="22" t="s">
        <v>513</v>
      </c>
      <c r="B377" s="126">
        <f>B5+B95+B102+B123+B145+B159+B180+B241+B274+B280+B289+B324+B329+B332+B339+B354+B357+B369+B370+B373+B376+B351</f>
        <v>709300</v>
      </c>
      <c r="C377" s="126">
        <f>C5+C95+C102+C123+C145+C159+C180+C241+C274+C280+C289+C324+C329+C332+C339+C354+C357+C369+C370+C373+C376</f>
        <v>656000</v>
      </c>
      <c r="D377" s="132">
        <f t="shared" si="6"/>
        <v>108.125</v>
      </c>
      <c r="E377" s="151"/>
    </row>
    <row r="378" spans="1:5" ht="13.5">
      <c r="A378" s="15" t="s">
        <v>102</v>
      </c>
      <c r="B378" s="16"/>
      <c r="C378" s="16"/>
      <c r="D378" s="139"/>
      <c r="E378" s="140"/>
    </row>
    <row r="379" spans="1:5" ht="14.25">
      <c r="A379" s="15" t="s">
        <v>103</v>
      </c>
      <c r="B379" s="16">
        <f>B380+B384+B385+B386+B387+B388+B389+B390+B391+B392</f>
        <v>108082</v>
      </c>
      <c r="C379" s="16">
        <f>C380+C384+C385+C386+C387+C388+C389+C390+C391+C392</f>
        <v>104882</v>
      </c>
      <c r="D379" s="141">
        <f>B379/C379*100</f>
        <v>103.05104784424401</v>
      </c>
      <c r="E379" s="140"/>
    </row>
    <row r="380" spans="1:5" ht="14.25">
      <c r="A380" s="19" t="s">
        <v>104</v>
      </c>
      <c r="B380" s="20"/>
      <c r="C380" s="20"/>
      <c r="D380" s="141"/>
      <c r="E380" s="142"/>
    </row>
    <row r="381" spans="1:5" ht="14.25">
      <c r="A381" s="19" t="s">
        <v>506</v>
      </c>
      <c r="B381" s="20"/>
      <c r="C381" s="20"/>
      <c r="D381" s="141"/>
      <c r="E381" s="142"/>
    </row>
    <row r="382" spans="1:5" ht="14.25">
      <c r="A382" s="19" t="s">
        <v>106</v>
      </c>
      <c r="B382" s="20"/>
      <c r="C382" s="20"/>
      <c r="D382" s="141"/>
      <c r="E382" s="142"/>
    </row>
    <row r="383" spans="1:5" ht="14.25">
      <c r="A383" s="19" t="s">
        <v>107</v>
      </c>
      <c r="B383" s="20"/>
      <c r="C383" s="20"/>
      <c r="D383" s="141"/>
      <c r="E383" s="142"/>
    </row>
    <row r="384" spans="1:5" ht="14.25">
      <c r="A384" s="19" t="s">
        <v>507</v>
      </c>
      <c r="B384" s="20">
        <v>108082</v>
      </c>
      <c r="C384" s="20">
        <v>104882</v>
      </c>
      <c r="D384" s="141">
        <f>B384/C384*100</f>
        <v>103.05104784424401</v>
      </c>
      <c r="E384" s="142"/>
    </row>
    <row r="385" spans="1:5" ht="14.25">
      <c r="A385" s="19" t="s">
        <v>109</v>
      </c>
      <c r="B385" s="20"/>
      <c r="C385" s="20"/>
      <c r="D385" s="141"/>
      <c r="E385" s="142"/>
    </row>
    <row r="386" spans="1:5" ht="14.25">
      <c r="A386" s="19" t="s">
        <v>508</v>
      </c>
      <c r="B386" s="20"/>
      <c r="C386" s="20"/>
      <c r="D386" s="141"/>
      <c r="E386" s="142"/>
    </row>
    <row r="387" spans="1:5" ht="14.25">
      <c r="A387" s="19" t="s">
        <v>111</v>
      </c>
      <c r="B387" s="20"/>
      <c r="C387" s="20"/>
      <c r="D387" s="141"/>
      <c r="E387" s="142"/>
    </row>
    <row r="388" spans="1:5" ht="14.25">
      <c r="A388" s="19" t="s">
        <v>509</v>
      </c>
      <c r="B388" s="20"/>
      <c r="C388" s="20"/>
      <c r="D388" s="141"/>
      <c r="E388" s="142"/>
    </row>
    <row r="389" spans="1:5" ht="14.25">
      <c r="A389" s="19" t="s">
        <v>113</v>
      </c>
      <c r="B389" s="20"/>
      <c r="C389" s="20"/>
      <c r="D389" s="141"/>
      <c r="E389" s="142"/>
    </row>
    <row r="390" spans="1:5" ht="14.25">
      <c r="A390" s="19" t="s">
        <v>510</v>
      </c>
      <c r="B390" s="20"/>
      <c r="C390" s="20"/>
      <c r="D390" s="141"/>
      <c r="E390" s="142"/>
    </row>
    <row r="391" spans="1:5" ht="14.25">
      <c r="A391" s="19" t="s">
        <v>115</v>
      </c>
      <c r="B391" s="20"/>
      <c r="C391" s="20"/>
      <c r="D391" s="141"/>
      <c r="E391" s="142"/>
    </row>
    <row r="392" spans="1:5" ht="14.25">
      <c r="A392" s="19" t="s">
        <v>511</v>
      </c>
      <c r="B392" s="20"/>
      <c r="C392" s="20"/>
      <c r="D392" s="141"/>
      <c r="E392" s="142"/>
    </row>
    <row r="393" spans="1:5" ht="14.25" thickBot="1">
      <c r="A393" s="23" t="s">
        <v>512</v>
      </c>
      <c r="B393" s="143">
        <f>B377+B379</f>
        <v>817382</v>
      </c>
      <c r="C393" s="143">
        <f>C377+C379</f>
        <v>760882</v>
      </c>
      <c r="D393" s="144">
        <f>B393/C393*100</f>
        <v>107.42559293030982</v>
      </c>
      <c r="E393" s="145"/>
    </row>
    <row r="493" spans="7:7">
      <c r="G493" s="125"/>
    </row>
    <row r="494" spans="7:7">
      <c r="G494" s="125"/>
    </row>
    <row r="497" spans="7:7">
      <c r="G497" s="125"/>
    </row>
    <row r="498" spans="7:7">
      <c r="G498" s="125"/>
    </row>
  </sheetData>
  <mergeCells count="1">
    <mergeCell ref="A2:E2"/>
  </mergeCells>
  <phoneticPr fontId="9" type="noConversion"/>
  <pageMargins left="0.7" right="0.62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ColWidth="6.875" defaultRowHeight="12.75"/>
  <cols>
    <col min="1" max="1" width="29.75" style="167" customWidth="1"/>
    <col min="2" max="2" width="17" style="166" customWidth="1"/>
    <col min="3" max="3" width="17.125" style="167" customWidth="1"/>
    <col min="4" max="4" width="15" style="166" customWidth="1"/>
    <col min="5" max="5" width="6.875" style="166"/>
    <col min="6" max="16384" width="6.875" style="167"/>
  </cols>
  <sheetData>
    <row r="1" spans="1:4" ht="25.5" customHeight="1">
      <c r="A1" s="163" t="s">
        <v>631</v>
      </c>
      <c r="B1" s="165"/>
      <c r="C1" s="164"/>
    </row>
    <row r="2" spans="1:4" ht="27.75" customHeight="1">
      <c r="A2" s="328" t="s">
        <v>530</v>
      </c>
      <c r="B2" s="328"/>
      <c r="C2" s="328"/>
      <c r="D2" s="328"/>
    </row>
    <row r="3" spans="1:4" ht="20.25" customHeight="1" thickBot="1">
      <c r="A3" s="168"/>
      <c r="B3" s="169"/>
      <c r="C3" s="168"/>
      <c r="D3" s="170" t="s">
        <v>172</v>
      </c>
    </row>
    <row r="4" spans="1:4" ht="35.1" customHeight="1">
      <c r="A4" s="173" t="s">
        <v>215</v>
      </c>
      <c r="B4" s="12" t="s">
        <v>29</v>
      </c>
      <c r="C4" s="12" t="s">
        <v>75</v>
      </c>
      <c r="D4" s="13" t="s">
        <v>531</v>
      </c>
    </row>
    <row r="5" spans="1:4" ht="30" customHeight="1">
      <c r="A5" s="174" t="s">
        <v>529</v>
      </c>
      <c r="B5" s="120">
        <f>SUM(B6:B20)</f>
        <v>709300</v>
      </c>
      <c r="C5" s="172">
        <f>SUM(C6:C20)</f>
        <v>656000</v>
      </c>
      <c r="D5" s="175">
        <f>B5/C5*100</f>
        <v>108.125</v>
      </c>
    </row>
    <row r="6" spans="1:4" ht="29.25" customHeight="1">
      <c r="A6" s="176" t="s">
        <v>514</v>
      </c>
      <c r="B6" s="123">
        <v>68143</v>
      </c>
      <c r="C6" s="171">
        <f>[3]表三2021年公共预算经济分类执行情况!B5</f>
        <v>67860</v>
      </c>
      <c r="D6" s="177">
        <f>B6/C6*100</f>
        <v>100.4170350722075</v>
      </c>
    </row>
    <row r="7" spans="1:4" ht="30" customHeight="1">
      <c r="A7" s="176" t="s">
        <v>515</v>
      </c>
      <c r="B7" s="123">
        <v>100122</v>
      </c>
      <c r="C7" s="171">
        <f>[3]表三2021年公共预算经济分类执行情况!B6</f>
        <v>65188</v>
      </c>
      <c r="D7" s="177">
        <f t="shared" ref="D7:D20" si="0">B7/C7*100</f>
        <v>153.58961772105295</v>
      </c>
    </row>
    <row r="8" spans="1:4" ht="30" customHeight="1">
      <c r="A8" s="176" t="s">
        <v>516</v>
      </c>
      <c r="B8" s="123">
        <v>5263</v>
      </c>
      <c r="C8" s="171">
        <f>[3]表三2021年公共预算经济分类执行情况!B7</f>
        <v>8231</v>
      </c>
      <c r="D8" s="175">
        <f t="shared" si="0"/>
        <v>63.941197910338964</v>
      </c>
    </row>
    <row r="9" spans="1:4" ht="30" customHeight="1">
      <c r="A9" s="176" t="s">
        <v>517</v>
      </c>
      <c r="B9" s="123"/>
      <c r="C9" s="171">
        <f>[3]表三2021年公共预算经济分类执行情况!B8</f>
        <v>0</v>
      </c>
      <c r="D9" s="175"/>
    </row>
    <row r="10" spans="1:4" ht="34.5" customHeight="1">
      <c r="A10" s="176" t="s">
        <v>518</v>
      </c>
      <c r="B10" s="123">
        <v>263780</v>
      </c>
      <c r="C10" s="171">
        <f>[3]表三2021年公共预算经济分类执行情况!B9</f>
        <v>227897</v>
      </c>
      <c r="D10" s="177">
        <f t="shared" si="0"/>
        <v>115.74527088991957</v>
      </c>
    </row>
    <row r="11" spans="1:4" ht="30" customHeight="1">
      <c r="A11" s="176" t="s">
        <v>519</v>
      </c>
      <c r="B11" s="123">
        <v>3097</v>
      </c>
      <c r="C11" s="171">
        <f>[3]表三2021年公共预算经济分类执行情况!B10</f>
        <v>4312</v>
      </c>
      <c r="D11" s="175">
        <f t="shared" si="0"/>
        <v>71.822820037105757</v>
      </c>
    </row>
    <row r="12" spans="1:4" ht="30" customHeight="1">
      <c r="A12" s="176" t="s">
        <v>520</v>
      </c>
      <c r="B12" s="123">
        <v>87844</v>
      </c>
      <c r="C12" s="171">
        <f>[3]表三2021年公共预算经济分类执行情况!B11</f>
        <v>94083</v>
      </c>
      <c r="D12" s="177">
        <f t="shared" si="0"/>
        <v>93.368621323724796</v>
      </c>
    </row>
    <row r="13" spans="1:4" ht="30" customHeight="1">
      <c r="A13" s="176" t="s">
        <v>521</v>
      </c>
      <c r="B13" s="123">
        <v>0</v>
      </c>
      <c r="C13" s="171">
        <f>[3]表三2021年公共预算经济分类执行情况!B12</f>
        <v>0</v>
      </c>
      <c r="D13" s="175"/>
    </row>
    <row r="14" spans="1:4" ht="30" customHeight="1">
      <c r="A14" s="176" t="s">
        <v>522</v>
      </c>
      <c r="B14" s="123">
        <v>54410</v>
      </c>
      <c r="C14" s="171">
        <f>[3]表三2021年公共预算经济分类执行情况!B13</f>
        <v>59239</v>
      </c>
      <c r="D14" s="177">
        <f t="shared" si="0"/>
        <v>91.848275629230741</v>
      </c>
    </row>
    <row r="15" spans="1:4" ht="30" customHeight="1">
      <c r="A15" s="176" t="s">
        <v>523</v>
      </c>
      <c r="B15" s="123">
        <v>50821</v>
      </c>
      <c r="C15" s="171">
        <f>[3]表三2021年公共预算经济分类执行情况!B14</f>
        <v>50732</v>
      </c>
      <c r="D15" s="177">
        <f t="shared" si="0"/>
        <v>100.17543168020184</v>
      </c>
    </row>
    <row r="16" spans="1:4" ht="30" customHeight="1">
      <c r="A16" s="176" t="s">
        <v>524</v>
      </c>
      <c r="B16" s="123">
        <f>25050+5000</f>
        <v>30050</v>
      </c>
      <c r="C16" s="171">
        <f>[3]表三2021年公共预算经济分类执行情况!B15</f>
        <v>30680</v>
      </c>
      <c r="D16" s="175">
        <f t="shared" si="0"/>
        <v>97.946544980443278</v>
      </c>
    </row>
    <row r="17" spans="1:4" ht="30" customHeight="1">
      <c r="A17" s="176" t="s">
        <v>525</v>
      </c>
      <c r="B17" s="123">
        <v>0</v>
      </c>
      <c r="C17" s="171">
        <f>[3]表三2021年公共预算经济分类执行情况!B16</f>
        <v>0</v>
      </c>
      <c r="D17" s="175"/>
    </row>
    <row r="18" spans="1:4" ht="30" customHeight="1">
      <c r="A18" s="176" t="s">
        <v>526</v>
      </c>
      <c r="B18" s="123">
        <v>0</v>
      </c>
      <c r="C18" s="171">
        <f>[3]表三2021年公共预算经济分类执行情况!B17</f>
        <v>0</v>
      </c>
      <c r="D18" s="175"/>
    </row>
    <row r="19" spans="1:4" ht="30" customHeight="1">
      <c r="A19" s="176" t="s">
        <v>527</v>
      </c>
      <c r="B19" s="123">
        <f>46304-5000</f>
        <v>41304</v>
      </c>
      <c r="C19" s="171">
        <f>[3]表三2021年公共预算经济分类执行情况!B18</f>
        <v>42184</v>
      </c>
      <c r="D19" s="177">
        <f t="shared" si="0"/>
        <v>97.913901005120437</v>
      </c>
    </row>
    <row r="20" spans="1:4" ht="30" customHeight="1" thickBot="1">
      <c r="A20" s="178" t="s">
        <v>528</v>
      </c>
      <c r="B20" s="179">
        <v>4466</v>
      </c>
      <c r="C20" s="180">
        <f>[3]表三2021年公共预算经济分类执行情况!B19</f>
        <v>5594</v>
      </c>
      <c r="D20" s="181">
        <f t="shared" si="0"/>
        <v>79.835538076510545</v>
      </c>
    </row>
  </sheetData>
  <mergeCells count="1">
    <mergeCell ref="A2:D2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ColWidth="6.875" defaultRowHeight="11.25"/>
  <cols>
    <col min="1" max="1" width="30.5" style="184" customWidth="1"/>
    <col min="2" max="2" width="15.75" style="184" customWidth="1"/>
    <col min="3" max="3" width="14.25" style="183" customWidth="1"/>
    <col min="4" max="4" width="17.625" style="185" customWidth="1"/>
    <col min="5" max="16384" width="6.875" style="184"/>
  </cols>
  <sheetData>
    <row r="1" spans="1:4" ht="24" customHeight="1">
      <c r="A1" s="182" t="s">
        <v>632</v>
      </c>
    </row>
    <row r="2" spans="1:4" s="186" customFormat="1" ht="24">
      <c r="A2" s="328" t="s">
        <v>568</v>
      </c>
      <c r="B2" s="328"/>
      <c r="C2" s="328"/>
      <c r="D2" s="328"/>
    </row>
    <row r="3" spans="1:4" ht="14.25">
      <c r="A3" s="187"/>
      <c r="B3" s="189"/>
      <c r="C3" s="188"/>
      <c r="D3" s="190" t="s">
        <v>172</v>
      </c>
    </row>
    <row r="4" spans="1:4" ht="36.75" customHeight="1">
      <c r="A4" s="191" t="s">
        <v>532</v>
      </c>
      <c r="B4" s="193" t="s">
        <v>534</v>
      </c>
      <c r="C4" s="192" t="s">
        <v>533</v>
      </c>
      <c r="D4" s="194" t="s">
        <v>535</v>
      </c>
    </row>
    <row r="5" spans="1:4" ht="15.95" customHeight="1">
      <c r="A5" s="205" t="s">
        <v>567</v>
      </c>
      <c r="B5" s="206">
        <f>SUM(B6,B11,B22,B26,B30,B32,B35,B38)</f>
        <v>330895</v>
      </c>
      <c r="C5" s="206">
        <f>SUM(C6,C11,C22,C26,C30,C32,C35,C38)</f>
        <v>295904</v>
      </c>
      <c r="D5" s="197">
        <f t="shared" ref="D5:D22" si="0">B5/C5*100</f>
        <v>111.82511895749974</v>
      </c>
    </row>
    <row r="6" spans="1:4" s="198" customFormat="1" ht="15.95" customHeight="1">
      <c r="A6" s="195" t="s">
        <v>514</v>
      </c>
      <c r="B6" s="196">
        <f>SUM(B7:B10)</f>
        <v>67846</v>
      </c>
      <c r="C6" s="196">
        <f>SUM(C7:C10)</f>
        <v>67216</v>
      </c>
      <c r="D6" s="197">
        <f t="shared" si="0"/>
        <v>100.93727683884791</v>
      </c>
    </row>
    <row r="7" spans="1:4" ht="15.95" customHeight="1">
      <c r="A7" s="199" t="s">
        <v>536</v>
      </c>
      <c r="B7" s="201">
        <v>53089</v>
      </c>
      <c r="C7" s="200">
        <v>50766</v>
      </c>
      <c r="D7" s="202">
        <f t="shared" si="0"/>
        <v>104.57589725406768</v>
      </c>
    </row>
    <row r="8" spans="1:4" ht="15.95" customHeight="1">
      <c r="A8" s="199" t="s">
        <v>537</v>
      </c>
      <c r="B8" s="201">
        <v>7113</v>
      </c>
      <c r="C8" s="200">
        <v>7396</v>
      </c>
      <c r="D8" s="202">
        <f t="shared" si="0"/>
        <v>96.173607355327206</v>
      </c>
    </row>
    <row r="9" spans="1:4" ht="15.95" customHeight="1">
      <c r="A9" s="199" t="s">
        <v>538</v>
      </c>
      <c r="B9" s="201">
        <v>5265</v>
      </c>
      <c r="C9" s="200">
        <v>5271</v>
      </c>
      <c r="D9" s="202">
        <f t="shared" si="0"/>
        <v>99.88616960728514</v>
      </c>
    </row>
    <row r="10" spans="1:4" ht="15.95" customHeight="1">
      <c r="A10" s="199" t="s">
        <v>539</v>
      </c>
      <c r="B10" s="201">
        <v>2379</v>
      </c>
      <c r="C10" s="200">
        <v>3783</v>
      </c>
      <c r="D10" s="202">
        <f t="shared" si="0"/>
        <v>62.886597938144327</v>
      </c>
    </row>
    <row r="11" spans="1:4" s="198" customFormat="1" ht="15.95" customHeight="1">
      <c r="A11" s="195" t="s">
        <v>515</v>
      </c>
      <c r="B11" s="196">
        <f>SUM(B12:B21)</f>
        <v>9784</v>
      </c>
      <c r="C11" s="196">
        <f>SUM(C12:C21)</f>
        <v>8592</v>
      </c>
      <c r="D11" s="197">
        <f t="shared" si="0"/>
        <v>113.87337057728119</v>
      </c>
    </row>
    <row r="12" spans="1:4" ht="15.95" customHeight="1">
      <c r="A12" s="199" t="s">
        <v>540</v>
      </c>
      <c r="B12" s="201">
        <v>6621</v>
      </c>
      <c r="C12" s="200">
        <v>5708</v>
      </c>
      <c r="D12" s="202">
        <f t="shared" si="0"/>
        <v>115.99509460406448</v>
      </c>
    </row>
    <row r="13" spans="1:4" ht="15.95" customHeight="1">
      <c r="A13" s="199" t="s">
        <v>541</v>
      </c>
      <c r="B13" s="201">
        <v>65</v>
      </c>
      <c r="C13" s="200">
        <v>60</v>
      </c>
      <c r="D13" s="202">
        <f t="shared" si="0"/>
        <v>108.33333333333333</v>
      </c>
    </row>
    <row r="14" spans="1:4" ht="15.95" customHeight="1">
      <c r="A14" s="199" t="s">
        <v>542</v>
      </c>
      <c r="B14" s="201">
        <v>170</v>
      </c>
      <c r="C14" s="200">
        <v>133</v>
      </c>
      <c r="D14" s="202">
        <f t="shared" si="0"/>
        <v>127.81954887218046</v>
      </c>
    </row>
    <row r="15" spans="1:4" ht="15.95" customHeight="1">
      <c r="A15" s="199" t="s">
        <v>543</v>
      </c>
      <c r="B15" s="201">
        <v>50</v>
      </c>
      <c r="C15" s="200">
        <v>73</v>
      </c>
      <c r="D15" s="202">
        <f t="shared" si="0"/>
        <v>68.493150684931507</v>
      </c>
    </row>
    <row r="16" spans="1:4" ht="15.95" customHeight="1">
      <c r="A16" s="199" t="s">
        <v>544</v>
      </c>
      <c r="B16" s="201">
        <v>229</v>
      </c>
      <c r="C16" s="200">
        <v>267</v>
      </c>
      <c r="D16" s="202">
        <f t="shared" si="0"/>
        <v>85.767790262172284</v>
      </c>
    </row>
    <row r="17" spans="1:4" ht="15.95" customHeight="1">
      <c r="A17" s="199" t="s">
        <v>545</v>
      </c>
      <c r="B17" s="201">
        <v>274</v>
      </c>
      <c r="C17" s="200">
        <v>204</v>
      </c>
      <c r="D17" s="202">
        <f t="shared" si="0"/>
        <v>134.31372549019608</v>
      </c>
    </row>
    <row r="18" spans="1:4" ht="15.95" customHeight="1">
      <c r="A18" s="199" t="s">
        <v>546</v>
      </c>
      <c r="B18" s="201">
        <v>9</v>
      </c>
      <c r="C18" s="200">
        <v>33</v>
      </c>
      <c r="D18" s="202">
        <f t="shared" si="0"/>
        <v>27.27272727272727</v>
      </c>
    </row>
    <row r="19" spans="1:4" ht="15.95" customHeight="1">
      <c r="A19" s="199" t="s">
        <v>547</v>
      </c>
      <c r="B19" s="201">
        <v>620</v>
      </c>
      <c r="C19" s="200">
        <v>499</v>
      </c>
      <c r="D19" s="202">
        <f t="shared" si="0"/>
        <v>124.24849699398797</v>
      </c>
    </row>
    <row r="20" spans="1:4" ht="15.95" customHeight="1">
      <c r="A20" s="199" t="s">
        <v>548</v>
      </c>
      <c r="B20" s="201">
        <v>289</v>
      </c>
      <c r="C20" s="200">
        <v>307</v>
      </c>
      <c r="D20" s="202">
        <f t="shared" si="0"/>
        <v>94.13680781758957</v>
      </c>
    </row>
    <row r="21" spans="1:4" ht="15.95" customHeight="1">
      <c r="A21" s="199" t="s">
        <v>549</v>
      </c>
      <c r="B21" s="201">
        <v>1457</v>
      </c>
      <c r="C21" s="200">
        <v>1308</v>
      </c>
      <c r="D21" s="202">
        <f t="shared" si="0"/>
        <v>111.39143730886849</v>
      </c>
    </row>
    <row r="22" spans="1:4" s="198" customFormat="1" ht="15.95" customHeight="1">
      <c r="A22" s="195" t="s">
        <v>516</v>
      </c>
      <c r="B22" s="196">
        <f>SUM(B23:B25)</f>
        <v>398</v>
      </c>
      <c r="C22" s="196">
        <f>SUM(C23:C25)</f>
        <v>275</v>
      </c>
      <c r="D22" s="197">
        <f t="shared" si="0"/>
        <v>144.72727272727272</v>
      </c>
    </row>
    <row r="23" spans="1:4" s="198" customFormat="1" ht="15.95" customHeight="1">
      <c r="A23" s="199" t="s">
        <v>550</v>
      </c>
      <c r="B23" s="201">
        <v>93</v>
      </c>
      <c r="C23" s="196"/>
      <c r="D23" s="197"/>
    </row>
    <row r="24" spans="1:4" ht="15.95" customHeight="1">
      <c r="A24" s="199" t="s">
        <v>551</v>
      </c>
      <c r="B24" s="201">
        <v>215</v>
      </c>
      <c r="C24" s="200">
        <v>225</v>
      </c>
      <c r="D24" s="202">
        <f>B24/C24*100</f>
        <v>95.555555555555557</v>
      </c>
    </row>
    <row r="25" spans="1:4" ht="15.95" customHeight="1">
      <c r="A25" s="199" t="s">
        <v>552</v>
      </c>
      <c r="B25" s="201">
        <v>90</v>
      </c>
      <c r="C25" s="200">
        <v>50</v>
      </c>
      <c r="D25" s="202">
        <f>B25/C25*100</f>
        <v>180</v>
      </c>
    </row>
    <row r="26" spans="1:4" s="198" customFormat="1" ht="15.95" customHeight="1">
      <c r="A26" s="195" t="s">
        <v>553</v>
      </c>
      <c r="B26" s="196">
        <f>SUM(B27:B29)</f>
        <v>245839</v>
      </c>
      <c r="C26" s="196">
        <f>SUM(C27:C29)</f>
        <v>213216</v>
      </c>
      <c r="D26" s="197">
        <f>B26/C26*100</f>
        <v>115.30044649557256</v>
      </c>
    </row>
    <row r="27" spans="1:4" ht="15.95" customHeight="1">
      <c r="A27" s="199" t="s">
        <v>554</v>
      </c>
      <c r="B27" s="200">
        <f>236309-814</f>
        <v>235495</v>
      </c>
      <c r="C27" s="200">
        <f>201034+1737</f>
        <v>202771</v>
      </c>
      <c r="D27" s="202">
        <f>B27/C27*100</f>
        <v>116.13840243427313</v>
      </c>
    </row>
    <row r="28" spans="1:4" ht="15.95" customHeight="1">
      <c r="A28" s="199" t="s">
        <v>555</v>
      </c>
      <c r="B28" s="200">
        <v>10344</v>
      </c>
      <c r="C28" s="200">
        <v>10428</v>
      </c>
      <c r="D28" s="202">
        <f>B28/C28*100</f>
        <v>99.194476409666294</v>
      </c>
    </row>
    <row r="29" spans="1:4" ht="15.95" customHeight="1">
      <c r="A29" s="199" t="s">
        <v>556</v>
      </c>
      <c r="B29" s="200"/>
      <c r="C29" s="200">
        <v>17</v>
      </c>
      <c r="D29" s="202"/>
    </row>
    <row r="30" spans="1:4" s="203" customFormat="1" ht="15.95" customHeight="1">
      <c r="A30" s="195" t="s">
        <v>557</v>
      </c>
      <c r="B30" s="196">
        <f>SUM(B31:B31)</f>
        <v>630</v>
      </c>
      <c r="C30" s="196">
        <f>SUM(C31:C31)</f>
        <v>102</v>
      </c>
      <c r="D30" s="197">
        <f>B30/C30*100</f>
        <v>617.64705882352939</v>
      </c>
    </row>
    <row r="31" spans="1:4" ht="15.95" customHeight="1">
      <c r="A31" s="199" t="s">
        <v>558</v>
      </c>
      <c r="B31" s="201">
        <v>630</v>
      </c>
      <c r="C31" s="200">
        <v>102</v>
      </c>
      <c r="D31" s="202">
        <f>B31/C31*100</f>
        <v>617.64705882352939</v>
      </c>
    </row>
    <row r="32" spans="1:4" s="198" customFormat="1" ht="15.95" customHeight="1">
      <c r="A32" s="195" t="s">
        <v>559</v>
      </c>
      <c r="B32" s="196">
        <f>B34+B33</f>
        <v>50</v>
      </c>
      <c r="C32" s="196">
        <f>C34+C33</f>
        <v>51</v>
      </c>
      <c r="D32" s="197">
        <f>B32/C32*100</f>
        <v>98.039215686274503</v>
      </c>
    </row>
    <row r="33" spans="1:4" s="198" customFormat="1" ht="15.95" customHeight="1">
      <c r="A33" s="199" t="s">
        <v>560</v>
      </c>
      <c r="B33" s="200">
        <v>50</v>
      </c>
      <c r="C33" s="200">
        <v>50</v>
      </c>
      <c r="D33" s="197"/>
    </row>
    <row r="34" spans="1:4" ht="15.95" customHeight="1">
      <c r="A34" s="199" t="s">
        <v>561</v>
      </c>
      <c r="B34" s="200"/>
      <c r="C34" s="200">
        <v>1</v>
      </c>
      <c r="D34" s="202">
        <f t="shared" ref="D34:D39" si="1">B34/C34*100</f>
        <v>0</v>
      </c>
    </row>
    <row r="35" spans="1:4" s="198" customFormat="1" ht="15.95" customHeight="1">
      <c r="A35" s="195" t="s">
        <v>562</v>
      </c>
      <c r="B35" s="196">
        <f>SUM(B36:B37)</f>
        <v>6307</v>
      </c>
      <c r="C35" s="196">
        <f>SUM(C36:C37)</f>
        <v>6441</v>
      </c>
      <c r="D35" s="197">
        <f t="shared" si="1"/>
        <v>97.919577705325253</v>
      </c>
    </row>
    <row r="36" spans="1:4" ht="15.95" customHeight="1">
      <c r="A36" s="199" t="s">
        <v>563</v>
      </c>
      <c r="B36" s="201">
        <v>2744</v>
      </c>
      <c r="C36" s="200">
        <v>2735</v>
      </c>
      <c r="D36" s="202">
        <f t="shared" si="1"/>
        <v>100.3290676416819</v>
      </c>
    </row>
    <row r="37" spans="1:4" ht="15.95" customHeight="1">
      <c r="A37" s="199" t="s">
        <v>564</v>
      </c>
      <c r="B37" s="201">
        <v>3563</v>
      </c>
      <c r="C37" s="200">
        <v>3706</v>
      </c>
      <c r="D37" s="202">
        <f t="shared" si="1"/>
        <v>96.141392336751224</v>
      </c>
    </row>
    <row r="38" spans="1:4" s="203" customFormat="1" ht="15.95" customHeight="1">
      <c r="A38" s="195" t="s">
        <v>565</v>
      </c>
      <c r="B38" s="204">
        <f>SUM(B39:B39)</f>
        <v>41</v>
      </c>
      <c r="C38" s="204">
        <f>SUM(C39:C39)</f>
        <v>11</v>
      </c>
      <c r="D38" s="197">
        <f t="shared" si="1"/>
        <v>372.72727272727269</v>
      </c>
    </row>
    <row r="39" spans="1:4" ht="15.95" customHeight="1">
      <c r="A39" s="199" t="s">
        <v>566</v>
      </c>
      <c r="B39" s="201">
        <v>41</v>
      </c>
      <c r="C39" s="201">
        <v>11</v>
      </c>
      <c r="D39" s="202">
        <f t="shared" si="1"/>
        <v>372.72727272727269</v>
      </c>
    </row>
  </sheetData>
  <mergeCells count="1">
    <mergeCell ref="A2:D2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pane ySplit="4" topLeftCell="A20" activePane="bottomLeft" state="frozen"/>
      <selection pane="bottomLeft" activeCell="A5" sqref="A5"/>
    </sheetView>
  </sheetViews>
  <sheetFormatPr defaultRowHeight="14.25"/>
  <cols>
    <col min="1" max="1" width="52.375" style="9" customWidth="1"/>
    <col min="2" max="2" width="31.125" style="9" customWidth="1"/>
    <col min="3" max="16384" width="9" style="9"/>
  </cols>
  <sheetData>
    <row r="1" spans="1:2">
      <c r="A1" s="65" t="s">
        <v>569</v>
      </c>
    </row>
    <row r="2" spans="1:2" ht="20.25">
      <c r="A2" s="329" t="s">
        <v>616</v>
      </c>
      <c r="B2" s="329"/>
    </row>
    <row r="3" spans="1:2">
      <c r="A3" s="207"/>
      <c r="B3" s="208" t="s">
        <v>119</v>
      </c>
    </row>
    <row r="4" spans="1:2">
      <c r="A4" s="209" t="s">
        <v>570</v>
      </c>
      <c r="B4" s="210" t="s">
        <v>571</v>
      </c>
    </row>
    <row r="5" spans="1:2">
      <c r="A5" s="211" t="s">
        <v>572</v>
      </c>
      <c r="B5" s="212"/>
    </row>
    <row r="6" spans="1:2">
      <c r="A6" s="213" t="s">
        <v>573</v>
      </c>
      <c r="B6" s="212"/>
    </row>
    <row r="7" spans="1:2">
      <c r="A7" s="213" t="s">
        <v>574</v>
      </c>
      <c r="B7" s="212"/>
    </row>
    <row r="8" spans="1:2">
      <c r="A8" s="213" t="s">
        <v>575</v>
      </c>
      <c r="B8" s="212"/>
    </row>
    <row r="9" spans="1:2">
      <c r="A9" s="211" t="s">
        <v>576</v>
      </c>
      <c r="B9" s="212"/>
    </row>
    <row r="10" spans="1:2">
      <c r="A10" s="213" t="s">
        <v>577</v>
      </c>
      <c r="B10" s="212"/>
    </row>
    <row r="11" spans="1:2">
      <c r="A11" s="213" t="s">
        <v>578</v>
      </c>
      <c r="B11" s="212"/>
    </row>
    <row r="12" spans="1:2">
      <c r="A12" s="213" t="s">
        <v>579</v>
      </c>
      <c r="B12" s="212"/>
    </row>
    <row r="13" spans="1:2">
      <c r="A13" s="213" t="s">
        <v>580</v>
      </c>
      <c r="B13" s="212"/>
    </row>
    <row r="14" spans="1:2">
      <c r="A14" s="213" t="s">
        <v>581</v>
      </c>
      <c r="B14" s="212"/>
    </row>
    <row r="15" spans="1:2">
      <c r="A15" s="213" t="s">
        <v>582</v>
      </c>
      <c r="B15" s="212"/>
    </row>
    <row r="16" spans="1:2">
      <c r="A16" s="213" t="s">
        <v>583</v>
      </c>
      <c r="B16" s="212"/>
    </row>
    <row r="17" spans="1:2">
      <c r="A17" s="213" t="s">
        <v>584</v>
      </c>
      <c r="B17" s="212"/>
    </row>
    <row r="18" spans="1:2">
      <c r="A18" s="213" t="s">
        <v>585</v>
      </c>
      <c r="B18" s="212"/>
    </row>
    <row r="19" spans="1:2">
      <c r="A19" s="214" t="s">
        <v>586</v>
      </c>
      <c r="B19" s="212"/>
    </row>
    <row r="20" spans="1:2">
      <c r="A20" s="213" t="s">
        <v>587</v>
      </c>
      <c r="B20" s="212"/>
    </row>
    <row r="21" spans="1:2">
      <c r="A21" s="213" t="s">
        <v>588</v>
      </c>
      <c r="B21" s="212"/>
    </row>
    <row r="22" spans="1:2">
      <c r="A22" s="213" t="s">
        <v>589</v>
      </c>
      <c r="B22" s="212"/>
    </row>
    <row r="23" spans="1:2">
      <c r="A23" s="213" t="s">
        <v>590</v>
      </c>
      <c r="B23" s="212"/>
    </row>
    <row r="24" spans="1:2">
      <c r="A24" s="213" t="s">
        <v>591</v>
      </c>
      <c r="B24" s="212"/>
    </row>
    <row r="25" spans="1:2">
      <c r="A25" s="211" t="s">
        <v>592</v>
      </c>
      <c r="B25" s="212"/>
    </row>
    <row r="26" spans="1:2">
      <c r="A26" s="213" t="s">
        <v>593</v>
      </c>
      <c r="B26" s="212"/>
    </row>
    <row r="27" spans="1:2">
      <c r="A27" s="213" t="s">
        <v>594</v>
      </c>
      <c r="B27" s="212"/>
    </row>
    <row r="28" spans="1:2">
      <c r="A28" s="213" t="s">
        <v>595</v>
      </c>
      <c r="B28" s="212"/>
    </row>
    <row r="29" spans="1:2">
      <c r="A29" s="213" t="s">
        <v>594</v>
      </c>
      <c r="B29" s="212"/>
    </row>
    <row r="30" spans="1:2">
      <c r="A30" s="213" t="s">
        <v>596</v>
      </c>
      <c r="B30" s="212"/>
    </row>
    <row r="31" spans="1:2">
      <c r="A31" s="213" t="s">
        <v>594</v>
      </c>
      <c r="B31" s="212"/>
    </row>
    <row r="32" spans="1:2">
      <c r="A32" s="213" t="s">
        <v>597</v>
      </c>
      <c r="B32" s="212"/>
    </row>
    <row r="33" spans="1:2">
      <c r="A33" s="213" t="s">
        <v>594</v>
      </c>
      <c r="B33" s="212"/>
    </row>
    <row r="34" spans="1:2">
      <c r="A34" s="213" t="s">
        <v>598</v>
      </c>
      <c r="B34" s="212"/>
    </row>
    <row r="35" spans="1:2">
      <c r="A35" s="213" t="s">
        <v>594</v>
      </c>
      <c r="B35" s="212"/>
    </row>
    <row r="36" spans="1:2">
      <c r="A36" s="213" t="s">
        <v>599</v>
      </c>
      <c r="B36" s="212"/>
    </row>
    <row r="37" spans="1:2">
      <c r="A37" s="213" t="s">
        <v>594</v>
      </c>
      <c r="B37" s="212"/>
    </row>
    <row r="38" spans="1:2">
      <c r="A38" s="213" t="s">
        <v>600</v>
      </c>
      <c r="B38" s="212"/>
    </row>
    <row r="39" spans="1:2">
      <c r="A39" s="213" t="s">
        <v>594</v>
      </c>
      <c r="B39" s="212"/>
    </row>
    <row r="40" spans="1:2">
      <c r="A40" s="213" t="s">
        <v>601</v>
      </c>
      <c r="B40" s="212"/>
    </row>
    <row r="41" spans="1:2">
      <c r="A41" s="213" t="s">
        <v>594</v>
      </c>
      <c r="B41" s="212"/>
    </row>
    <row r="42" spans="1:2">
      <c r="A42" s="213" t="s">
        <v>602</v>
      </c>
      <c r="B42" s="212"/>
    </row>
    <row r="43" spans="1:2">
      <c r="A43" s="213" t="s">
        <v>594</v>
      </c>
      <c r="B43" s="212"/>
    </row>
    <row r="44" spans="1:2">
      <c r="A44" s="213" t="s">
        <v>603</v>
      </c>
      <c r="B44" s="212"/>
    </row>
    <row r="45" spans="1:2">
      <c r="A45" s="213" t="s">
        <v>594</v>
      </c>
      <c r="B45" s="212"/>
    </row>
    <row r="46" spans="1:2">
      <c r="A46" s="213" t="s">
        <v>604</v>
      </c>
      <c r="B46" s="212"/>
    </row>
    <row r="47" spans="1:2">
      <c r="A47" s="213" t="s">
        <v>605</v>
      </c>
      <c r="B47" s="212"/>
    </row>
    <row r="48" spans="1:2">
      <c r="A48" s="213" t="s">
        <v>606</v>
      </c>
      <c r="B48" s="212"/>
    </row>
    <row r="49" spans="1:2">
      <c r="A49" s="213" t="s">
        <v>605</v>
      </c>
      <c r="B49" s="212"/>
    </row>
    <row r="50" spans="1:2">
      <c r="A50" s="213" t="s">
        <v>607</v>
      </c>
      <c r="B50" s="212"/>
    </row>
    <row r="51" spans="1:2">
      <c r="A51" s="213" t="s">
        <v>605</v>
      </c>
      <c r="B51" s="212"/>
    </row>
    <row r="52" spans="1:2">
      <c r="A52" s="213" t="s">
        <v>608</v>
      </c>
      <c r="B52" s="212"/>
    </row>
    <row r="53" spans="1:2">
      <c r="A53" s="213" t="s">
        <v>605</v>
      </c>
      <c r="B53" s="212"/>
    </row>
    <row r="54" spans="1:2">
      <c r="A54" s="213" t="s">
        <v>609</v>
      </c>
      <c r="B54" s="212"/>
    </row>
    <row r="55" spans="1:2">
      <c r="A55" s="213" t="s">
        <v>605</v>
      </c>
      <c r="B55" s="212"/>
    </row>
    <row r="56" spans="1:2">
      <c r="A56" s="213" t="s">
        <v>610</v>
      </c>
      <c r="B56" s="212"/>
    </row>
    <row r="57" spans="1:2">
      <c r="A57" s="213" t="s">
        <v>605</v>
      </c>
      <c r="B57" s="212"/>
    </row>
    <row r="58" spans="1:2">
      <c r="A58" s="213" t="s">
        <v>611</v>
      </c>
      <c r="B58" s="212"/>
    </row>
    <row r="59" spans="1:2">
      <c r="A59" s="213" t="s">
        <v>605</v>
      </c>
      <c r="B59" s="212"/>
    </row>
    <row r="60" spans="1:2">
      <c r="A60" s="213" t="s">
        <v>612</v>
      </c>
      <c r="B60" s="212"/>
    </row>
    <row r="61" spans="1:2">
      <c r="A61" s="213" t="s">
        <v>594</v>
      </c>
      <c r="B61" s="212"/>
    </row>
    <row r="62" spans="1:2">
      <c r="A62" s="213" t="s">
        <v>613</v>
      </c>
      <c r="B62" s="212"/>
    </row>
    <row r="63" spans="1:2">
      <c r="A63" s="215" t="s">
        <v>614</v>
      </c>
      <c r="B63" s="215"/>
    </row>
    <row r="64" spans="1:2" ht="33.75" customHeight="1">
      <c r="A64" s="330" t="s">
        <v>615</v>
      </c>
      <c r="B64" s="330"/>
    </row>
  </sheetData>
  <mergeCells count="2">
    <mergeCell ref="A2:B2"/>
    <mergeCell ref="A64:B64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/>
  <cols>
    <col min="1" max="1" width="20.75" style="220" customWidth="1"/>
    <col min="2" max="2" width="14" style="220" customWidth="1"/>
    <col min="3" max="3" width="13.5" style="220" customWidth="1"/>
    <col min="4" max="4" width="16.375" style="220" bestFit="1" customWidth="1"/>
    <col min="5" max="5" width="17.625" style="220" customWidth="1"/>
    <col min="6" max="16384" width="9" style="220"/>
  </cols>
  <sheetData>
    <row r="1" spans="1:5" ht="14.25">
      <c r="A1" s="46" t="s">
        <v>620</v>
      </c>
      <c r="B1" s="46"/>
      <c r="C1" s="46"/>
      <c r="D1" s="46"/>
      <c r="E1" s="46"/>
    </row>
    <row r="2" spans="1:5" ht="20.25">
      <c r="A2" s="331" t="s">
        <v>621</v>
      </c>
      <c r="B2" s="331"/>
      <c r="C2" s="331"/>
      <c r="D2" s="331"/>
      <c r="E2" s="331"/>
    </row>
    <row r="3" spans="1:5" ht="14.25">
      <c r="A3" s="221"/>
      <c r="B3" s="221"/>
      <c r="C3" s="221"/>
      <c r="D3" s="221"/>
      <c r="E3" s="222" t="s">
        <v>172</v>
      </c>
    </row>
    <row r="4" spans="1:5" ht="24" customHeight="1">
      <c r="A4" s="216" t="s">
        <v>617</v>
      </c>
      <c r="B4" s="216" t="s">
        <v>622</v>
      </c>
      <c r="C4" s="216" t="s">
        <v>623</v>
      </c>
      <c r="D4" s="216" t="s">
        <v>618</v>
      </c>
      <c r="E4" s="216" t="s">
        <v>619</v>
      </c>
    </row>
    <row r="5" spans="1:5" ht="24" customHeight="1">
      <c r="A5" s="217" t="s">
        <v>624</v>
      </c>
      <c r="B5" s="217"/>
      <c r="C5" s="218"/>
      <c r="D5" s="218"/>
      <c r="E5" s="218"/>
    </row>
    <row r="6" spans="1:5" ht="24" customHeight="1">
      <c r="A6" s="217" t="s">
        <v>624</v>
      </c>
      <c r="B6" s="217"/>
      <c r="C6" s="218"/>
      <c r="D6" s="218"/>
      <c r="E6" s="218"/>
    </row>
    <row r="7" spans="1:5" ht="24" customHeight="1">
      <c r="A7" s="217" t="s">
        <v>624</v>
      </c>
      <c r="B7" s="217"/>
      <c r="C7" s="218"/>
      <c r="D7" s="218"/>
      <c r="E7" s="218"/>
    </row>
    <row r="8" spans="1:5" ht="24" customHeight="1">
      <c r="A8" s="217" t="s">
        <v>624</v>
      </c>
      <c r="B8" s="217"/>
      <c r="C8" s="218"/>
      <c r="D8" s="218"/>
      <c r="E8" s="218"/>
    </row>
    <row r="9" spans="1:5" ht="24" customHeight="1">
      <c r="A9" s="217" t="s">
        <v>624</v>
      </c>
      <c r="B9" s="217"/>
      <c r="C9" s="218"/>
      <c r="D9" s="218"/>
      <c r="E9" s="218"/>
    </row>
    <row r="10" spans="1:5" ht="24" customHeight="1">
      <c r="A10" s="217" t="s">
        <v>624</v>
      </c>
      <c r="B10" s="217"/>
      <c r="C10" s="218"/>
      <c r="D10" s="218"/>
      <c r="E10" s="218"/>
    </row>
    <row r="11" spans="1:5" ht="24" customHeight="1">
      <c r="A11" s="217" t="s">
        <v>624</v>
      </c>
      <c r="B11" s="217"/>
      <c r="C11" s="218"/>
      <c r="D11" s="218"/>
      <c r="E11" s="218"/>
    </row>
    <row r="12" spans="1:5" ht="24" customHeight="1">
      <c r="A12" s="217" t="s">
        <v>624</v>
      </c>
      <c r="B12" s="217"/>
      <c r="C12" s="218"/>
      <c r="D12" s="218"/>
      <c r="E12" s="218"/>
    </row>
    <row r="13" spans="1:5" ht="24" customHeight="1">
      <c r="A13" s="217" t="s">
        <v>624</v>
      </c>
      <c r="B13" s="217"/>
      <c r="C13" s="218"/>
      <c r="D13" s="218"/>
      <c r="E13" s="218"/>
    </row>
    <row r="14" spans="1:5" ht="24" customHeight="1">
      <c r="A14" s="217" t="s">
        <v>624</v>
      </c>
      <c r="B14" s="217"/>
      <c r="C14" s="218"/>
      <c r="D14" s="218"/>
      <c r="E14" s="218"/>
    </row>
    <row r="15" spans="1:5" ht="24" customHeight="1">
      <c r="A15" s="217" t="s">
        <v>625</v>
      </c>
      <c r="B15" s="217"/>
      <c r="C15" s="218"/>
      <c r="D15" s="218"/>
      <c r="E15" s="218"/>
    </row>
    <row r="16" spans="1:5" ht="24" customHeight="1">
      <c r="A16" s="216" t="s">
        <v>626</v>
      </c>
      <c r="B16" s="216"/>
      <c r="C16" s="219"/>
      <c r="D16" s="219"/>
      <c r="E16" s="219"/>
    </row>
    <row r="17" spans="1:5" s="25" customFormat="1" ht="33" customHeight="1">
      <c r="A17" s="330" t="s">
        <v>615</v>
      </c>
      <c r="B17" s="330"/>
      <c r="C17" s="330"/>
      <c r="D17" s="330"/>
      <c r="E17" s="330"/>
    </row>
  </sheetData>
  <mergeCells count="2">
    <mergeCell ref="A2:E2"/>
    <mergeCell ref="A17:E1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1</vt:i4>
      </vt:variant>
    </vt:vector>
  </HeadingPairs>
  <TitlesOfParts>
    <vt:vector size="29" baseType="lpstr">
      <vt:lpstr>封面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2022-03-31T07:05:33Z</cp:lastPrinted>
  <dcterms:created xsi:type="dcterms:W3CDTF">2022-03-10T02:56:00Z</dcterms:created>
  <dcterms:modified xsi:type="dcterms:W3CDTF">2023-02-21T07:39:05Z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